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2AAE245-711A-45D2-BCDF-6174F2F14E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чет об исполнении ТС" sheetId="1" r:id="rId1"/>
    <sheet name="ОПиУ" sheetId="2" r:id="rId2"/>
    <sheet name="бАЛАНС" sheetId="4" r:id="rId3"/>
    <sheet name="ОБ ИЗМ. В КАПИТАЛЕ" sheetId="5" r:id="rId4"/>
    <sheet name="О ДВИЖЕНИИ ДЕНЕГ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D82" i="1"/>
  <c r="E78" i="1"/>
  <c r="E82" i="1" s="1"/>
  <c r="E76" i="1"/>
  <c r="F76" i="1" s="1"/>
  <c r="F75" i="1"/>
  <c r="F74" i="1"/>
  <c r="F66" i="1"/>
  <c r="F65" i="1"/>
  <c r="F64" i="1"/>
  <c r="F63" i="1"/>
  <c r="F62" i="1"/>
  <c r="F61" i="1"/>
  <c r="F60" i="1"/>
  <c r="F59" i="1"/>
  <c r="F58" i="1"/>
  <c r="F57" i="1"/>
  <c r="F56" i="1"/>
  <c r="E55" i="1"/>
  <c r="F55" i="1" s="1"/>
  <c r="F54" i="1"/>
  <c r="F53" i="1"/>
  <c r="E52" i="1"/>
  <c r="F51" i="1"/>
  <c r="F50" i="1"/>
  <c r="E49" i="1"/>
  <c r="F48" i="1"/>
  <c r="F47" i="1"/>
  <c r="F46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E19" i="1"/>
  <c r="F19" i="1" s="1"/>
  <c r="F18" i="1"/>
  <c r="F17" i="1"/>
  <c r="F16" i="1"/>
  <c r="F15" i="1"/>
  <c r="E14" i="1"/>
  <c r="E45" i="1" l="1"/>
  <c r="F45" i="1" s="1"/>
  <c r="E13" i="1"/>
  <c r="F13" i="1" s="1"/>
  <c r="F52" i="1"/>
  <c r="F14" i="1"/>
  <c r="F49" i="1"/>
  <c r="E44" i="1" l="1"/>
  <c r="F44" i="1" s="1"/>
  <c r="E71" i="1" l="1"/>
  <c r="F71" i="1" l="1"/>
  <c r="E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74" authorId="0" shapeId="0" xr:uid="{9FB659E2-634B-4E33-ABA4-6474AE0BFFF9}">
      <text>
        <r>
          <rPr>
            <b/>
            <sz val="9"/>
            <color indexed="81"/>
            <rFont val="Tahoma"/>
            <family val="2"/>
            <charset val="204"/>
          </rPr>
          <t xml:space="preserve">
ОСВ 6000 доход от тепла</t>
        </r>
      </text>
    </comment>
  </commentList>
</comments>
</file>

<file path=xl/sharedStrings.xml><?xml version="1.0" encoding="utf-8"?>
<sst xmlns="http://schemas.openxmlformats.org/spreadsheetml/2006/main" count="374" uniqueCount="270">
  <si>
    <t>№ п/п</t>
  </si>
  <si>
    <t>Наименование показателей тарифной сметы</t>
  </si>
  <si>
    <t>Отклонение, %</t>
  </si>
  <si>
    <t>I</t>
  </si>
  <si>
    <t>Затраты на производство товаров и предоставление услуг, всего, в т.ч.</t>
  </si>
  <si>
    <t>Материальные затраты, всего, в т.ч.</t>
  </si>
  <si>
    <t xml:space="preserve">Сырье и материалы </t>
  </si>
  <si>
    <t>Топливо</t>
  </si>
  <si>
    <t>Энергия</t>
  </si>
  <si>
    <t>Расходы на оплату труда, всего, в.ч.</t>
  </si>
  <si>
    <t>Заработная плата  производственного персонала</t>
  </si>
  <si>
    <t>Социальный налог, социальные отчисления</t>
  </si>
  <si>
    <t>Амортизация</t>
  </si>
  <si>
    <t>Прочие затраты</t>
  </si>
  <si>
    <t>5.1</t>
  </si>
  <si>
    <t>плата за сбросы и выбросы</t>
  </si>
  <si>
    <t>5.2</t>
  </si>
  <si>
    <t>природоохранные мероприятия</t>
  </si>
  <si>
    <t>5.3</t>
  </si>
  <si>
    <t>метрологическое обслуживание</t>
  </si>
  <si>
    <t>5.4</t>
  </si>
  <si>
    <t>страхование</t>
  </si>
  <si>
    <t>5.5</t>
  </si>
  <si>
    <t>5.6</t>
  </si>
  <si>
    <t>дератизация</t>
  </si>
  <si>
    <t>5.7</t>
  </si>
  <si>
    <t>5.8</t>
  </si>
  <si>
    <t>услуги по выгрузке угля из ж/д вагонов</t>
  </si>
  <si>
    <t>5.9</t>
  </si>
  <si>
    <t>услуги связи</t>
  </si>
  <si>
    <t>5.10</t>
  </si>
  <si>
    <t>коммунальные услуги</t>
  </si>
  <si>
    <t>5.11</t>
  </si>
  <si>
    <t>подготовка кадров</t>
  </si>
  <si>
    <t>5.12</t>
  </si>
  <si>
    <t>5.13</t>
  </si>
  <si>
    <t>затраты на охрану труда</t>
  </si>
  <si>
    <t>5.14</t>
  </si>
  <si>
    <t>Налоговые выплаты</t>
  </si>
  <si>
    <t>плата за пользование земельным участком</t>
  </si>
  <si>
    <t>плата за пользование радиочастотным спектром</t>
  </si>
  <si>
    <t>II</t>
  </si>
  <si>
    <t>Расходы периода - всего</t>
  </si>
  <si>
    <t>Общие и административные расходы, всего, в т.ч.</t>
  </si>
  <si>
    <t>Заработная плата  административного персонала</t>
  </si>
  <si>
    <t>Налоги, всего, в т.ч.</t>
  </si>
  <si>
    <t>имущественный налог</t>
  </si>
  <si>
    <t>налог на транспортные средства</t>
  </si>
  <si>
    <t xml:space="preserve">Амортизация  </t>
  </si>
  <si>
    <t>основных средств</t>
  </si>
  <si>
    <t>нематериальных активов</t>
  </si>
  <si>
    <t>Прочие расходы</t>
  </si>
  <si>
    <t xml:space="preserve">коммунального хозяйства </t>
  </si>
  <si>
    <t xml:space="preserve">услуги связи </t>
  </si>
  <si>
    <t xml:space="preserve">услуги банка </t>
  </si>
  <si>
    <t>услуги СМИ</t>
  </si>
  <si>
    <t>материалы</t>
  </si>
  <si>
    <t>периодическая печать</t>
  </si>
  <si>
    <t>почтовые услуги</t>
  </si>
  <si>
    <t>III</t>
  </si>
  <si>
    <t>Всего затрат на предоставление услуг</t>
  </si>
  <si>
    <t>IV</t>
  </si>
  <si>
    <t>Всего доходов</t>
  </si>
  <si>
    <t>VI</t>
  </si>
  <si>
    <t>VII</t>
  </si>
  <si>
    <t>ОТЧЕТ О ПРИБЫЛЯХ И УБЫТКАХ</t>
  </si>
  <si>
    <t>Наименование показателей</t>
  </si>
  <si>
    <t>Себестоимость реализованных товаров и услуг</t>
  </si>
  <si>
    <t>Валовая прибыль (строка 010 – строка 011)</t>
  </si>
  <si>
    <t>Прочие доходы</t>
  </si>
  <si>
    <t>Итого операционная прибыль (убыток) (+/- строки с 012 по 016)</t>
  </si>
  <si>
    <t>Доходы по финансированию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</si>
  <si>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</si>
  <si>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</si>
  <si>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</si>
  <si>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За отчетный период</t>
  </si>
  <si>
    <t>Сведения</t>
  </si>
  <si>
    <t>Причины отклонения</t>
  </si>
  <si>
    <t>услуги  охраны</t>
  </si>
  <si>
    <t>услуги по сопровождению программы 1С</t>
  </si>
  <si>
    <t xml:space="preserve">обслуживание компьютерной техники </t>
  </si>
  <si>
    <t>За предыдущий период</t>
  </si>
  <si>
    <t>услуги тех. обслуживание системы контроля и управления доступом</t>
  </si>
  <si>
    <t>1.1</t>
  </si>
  <si>
    <t>2</t>
  </si>
  <si>
    <t>2.1</t>
  </si>
  <si>
    <t>2.2</t>
  </si>
  <si>
    <t>3</t>
  </si>
  <si>
    <t>4</t>
  </si>
  <si>
    <t>5</t>
  </si>
  <si>
    <t>техническое обслуживание спец.механизмов</t>
  </si>
  <si>
    <t>6</t>
  </si>
  <si>
    <t>6.1</t>
  </si>
  <si>
    <t>6.2</t>
  </si>
  <si>
    <t>7</t>
  </si>
  <si>
    <t>7.1</t>
  </si>
  <si>
    <t>7.2</t>
  </si>
  <si>
    <t>7.3</t>
  </si>
  <si>
    <t>7.4</t>
  </si>
  <si>
    <t>7.5</t>
  </si>
  <si>
    <t>Ремонт всего, в т.ч.</t>
  </si>
  <si>
    <t>в том числе:</t>
  </si>
  <si>
    <t>АКТИВЫ</t>
  </si>
  <si>
    <t>Код
строки</t>
  </si>
  <si>
    <t>На конец отчетного периода</t>
  </si>
  <si>
    <t>На начало отчетного периода</t>
  </si>
  <si>
    <t>I. Краткосрочные активы</t>
  </si>
  <si>
    <t>Денежные средства и их эквиваленты</t>
  </si>
  <si>
    <t>Краткосрочная торговая и прочая дебиторская задолженность</t>
  </si>
  <si>
    <t>Запасы</t>
  </si>
  <si>
    <t>Прочие краткосрочные активы</t>
  </si>
  <si>
    <t>II. Долгосрочные активы</t>
  </si>
  <si>
    <t>Основные средства</t>
  </si>
  <si>
    <t>Нематериальные активы</t>
  </si>
  <si>
    <t>Прочие долгосрочные активы</t>
  </si>
  <si>
    <t>БАЛАНС (строка 100 + строка 101 + строка 200)</t>
  </si>
  <si>
    <t>III. Краткосрочные обязательства</t>
  </si>
  <si>
    <t>Краткосрочная торговая и прочая кредиторская задолженность</t>
  </si>
  <si>
    <t>Вознаграждения работникам</t>
  </si>
  <si>
    <t>Прочие краткосрочные обязательства</t>
  </si>
  <si>
    <t>IV. Долгосрочные обязательства</t>
  </si>
  <si>
    <t>Прочие долгосрочные финансовые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</si>
  <si>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</si>
  <si>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</si>
  <si>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</si>
  <si>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</si>
  <si>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</si>
  <si>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</si>
  <si>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</si>
  <si>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</si>
  <si>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Всего капитал (строка 420 +/- строка 421)</t>
  </si>
  <si>
    <t>БАЛАНС (строка 300 + строка 301 + строка 400 + строка 500)</t>
  </si>
  <si>
    <t>БУХГАЛТЕРСКИЙ БАЛАНС</t>
  </si>
  <si>
    <t>Наименование компонентов</t>
  </si>
  <si>
    <t>Капитал материнской организации</t>
  </si>
  <si>
    <t>Доля неконтроли- рующих собственников</t>
  </si>
  <si>
    <t>Итого капитал</t>
  </si>
  <si>
    <t xml:space="preserve">Выкупленные собственные долевые инструменты </t>
  </si>
  <si>
    <t>Сальдо на 1 января предыдущего года</t>
  </si>
  <si>
    <t>Пересчитанное сальдо (строка 010+/-строка 011)</t>
  </si>
  <si>
    <t>Общая совокупная прибыль, всего(строка 210 + строка 220):</t>
  </si>
  <si>
    <t>Прибыль (убыток) за год</t>
  </si>
  <si>
    <t>Операции с собственниками, всего (сумма строк с 310 по 318):</t>
  </si>
  <si>
    <t>Сальдо на 1 января отчетного года 
(строка 100 + строка 200 + строка 300 + строка 319)</t>
  </si>
  <si>
    <t>Пересчитанное сальдо (строка 400 +/- строка 401)</t>
  </si>
  <si>
    <t>Прочая совокупная прибыль, всего (сумма строк с 621 по 629):</t>
  </si>
  <si>
    <t>Нераспределенная прибыль</t>
  </si>
  <si>
    <t>Сальдо на 31 декабря отчетного года 
(строка 500 + строка 600 + строка 700 + строка 719)</t>
  </si>
  <si>
    <t>ОТЧЕТ ОБ ИЗМЕНЕНИЯХ В КАПИТАЛЕ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</si>
  <si>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</si>
  <si>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</si>
  <si>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</si>
  <si>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</si>
  <si>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</si>
  <si>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</si>
  <si>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выплаты по оплате труда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</si>
  <si>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</si>
  <si>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</si>
  <si>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</si>
  <si>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</si>
  <si>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</si>
  <si>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</si>
  <si>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приобретение основных средств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</si>
  <si>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</si>
  <si>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</si>
  <si>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</si>
  <si>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прочие выбытия</t>
  </si>
  <si>
    <t>3. Чистая сумма денежных средств от финансовой деятельности (строка 090 – строка 100)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</si>
  <si>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</si>
  <si>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</si>
  <si>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</si>
  <si>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ОТЧЕТ О ДВИЖЕНИИ ДЕНЕЖНЫХ СРЕДСТВ (Прямой метод)</t>
  </si>
  <si>
    <t>в тысячах тенге</t>
  </si>
  <si>
    <t>Текущие налоговые обязательства по подоходному налогу</t>
  </si>
  <si>
    <t>Долгосрочная торговая и прочая кредиторская задолженность</t>
  </si>
  <si>
    <t>Компоненты прочего совокупного дохода</t>
  </si>
  <si>
    <t>переоценка основных средств и  нематериальных активов (за минусом налогового эффекта)</t>
  </si>
  <si>
    <t>Прочие операции</t>
  </si>
  <si>
    <t>Краткосрочные оценочные обязательства</t>
  </si>
  <si>
    <t>регулирование поверхностного стока</t>
  </si>
  <si>
    <t>Прибыль, в том числе</t>
  </si>
  <si>
    <t>об исполнении тарифной сметы на регулируемые услуги</t>
  </si>
  <si>
    <t xml:space="preserve">по производству тепловой энергии </t>
  </si>
  <si>
    <t>затраты на охрану труда (спец. одежда, молоко, мыло)</t>
  </si>
  <si>
    <t>Объем оказываемых услуг (товаров, работ)</t>
  </si>
  <si>
    <t>Тариф</t>
  </si>
  <si>
    <t>Прочий совокупный доход, всего (сумма строк с 221 по 229):</t>
  </si>
  <si>
    <t>переоценка основных средств и нематериальных активов (за минусом налогового эффекта)</t>
  </si>
  <si>
    <t>Единица изм.</t>
  </si>
  <si>
    <t xml:space="preserve">Фактически сложившиеся показатели тарифной сметы </t>
  </si>
  <si>
    <t>тыс.тенге</t>
  </si>
  <si>
    <t>1.2</t>
  </si>
  <si>
    <t>1.3</t>
  </si>
  <si>
    <t>затраты не предусмотрены тарифной сметой, но фактически понесены</t>
  </si>
  <si>
    <t>Гкал</t>
  </si>
  <si>
    <t>Заявленные услуги выполнены в полном объеме и с надлежащим качеством в соответствии с температурным графиком</t>
  </si>
  <si>
    <t>тенге/ Гкал</t>
  </si>
  <si>
    <t>Справочно</t>
  </si>
  <si>
    <t>Среднесписочная численность работников, всего</t>
  </si>
  <si>
    <t>чел.</t>
  </si>
  <si>
    <t>производственного персонала</t>
  </si>
  <si>
    <t>административного персонала</t>
  </si>
  <si>
    <t>Среднемесячная заработная плата, всего</t>
  </si>
  <si>
    <t>тенге</t>
  </si>
  <si>
    <t>административно-управленческого персонала</t>
  </si>
  <si>
    <t>Итого краткосрочных активов (сумма строк с 010 по 022)</t>
  </si>
  <si>
    <t>Итого долгосрочных активов (сумма строк с 110 по 127)</t>
  </si>
  <si>
    <t>Итого краткосрочных обязательств (сумма строк с 210 по 222)</t>
  </si>
  <si>
    <t>Итого долгосрочных обязательств (сумма строк с 310 по 321)</t>
  </si>
  <si>
    <t>3. Чистая сумма денежных средств от инвестиционной деятельности (строка 040 – строка 060)</t>
  </si>
  <si>
    <t>4. Влияние обменных курсов валют к тенге</t>
  </si>
  <si>
    <t>010</t>
  </si>
  <si>
    <t>011</t>
  </si>
  <si>
    <t>012</t>
  </si>
  <si>
    <t>014</t>
  </si>
  <si>
    <t>015</t>
  </si>
  <si>
    <t>016</t>
  </si>
  <si>
    <t>020</t>
  </si>
  <si>
    <t>021</t>
  </si>
  <si>
    <t>100</t>
  </si>
  <si>
    <t>101</t>
  </si>
  <si>
    <t>Прибыль за год (строка 200 + строка 201) относимая на:</t>
  </si>
  <si>
    <t>300</t>
  </si>
  <si>
    <t>Выручка</t>
  </si>
  <si>
    <t>Административные расходы</t>
  </si>
  <si>
    <t>Общая совокупная прибыль (строка 300 + строка 400)</t>
  </si>
  <si>
    <t>ОТЧЕТНЫЙ ПЕРИОД 4 КВАРТАЛ 2024Г.</t>
  </si>
  <si>
    <t>Краткосрочные обязательства по договорам покупателями</t>
  </si>
  <si>
    <t>реализация основных средств</t>
  </si>
  <si>
    <t>ОТЧЕТНЫЙ ПЕРИОД 4 КВАРТАЛ 2024 Г.</t>
  </si>
  <si>
    <t>Общий совокупный доход, всего (строка 610 + строка 620):</t>
  </si>
  <si>
    <t>Отчетный период:  2024 год</t>
  </si>
  <si>
    <r>
      <t xml:space="preserve">Индекс: </t>
    </r>
    <r>
      <rPr>
        <sz val="12"/>
        <color theme="1"/>
        <rFont val="Times New Roman"/>
        <family val="1"/>
        <charset val="204"/>
      </rPr>
      <t>ИТС-1</t>
    </r>
  </si>
  <si>
    <r>
      <t xml:space="preserve">Периодичность: </t>
    </r>
    <r>
      <rPr>
        <sz val="12"/>
        <color theme="1"/>
        <rFont val="Times New Roman"/>
        <family val="1"/>
        <charset val="204"/>
      </rPr>
      <t>годовая</t>
    </r>
  </si>
  <si>
    <r>
      <t xml:space="preserve">Представляет: </t>
    </r>
    <r>
      <rPr>
        <sz val="12"/>
        <color theme="1"/>
        <rFont val="Times New Roman"/>
        <family val="1"/>
        <charset val="204"/>
      </rPr>
      <t>ЧК "Nova Novatis Ltd."</t>
    </r>
  </si>
  <si>
    <r>
      <t xml:space="preserve">Куда представляется форма: </t>
    </r>
    <r>
      <rPr>
        <sz val="12"/>
        <color theme="1"/>
        <rFont val="Times New Roman"/>
        <family val="1"/>
        <charset val="204"/>
      </rPr>
      <t>В комитет по регулированию естественных монополий и защите конкуренции Министерства Республики Казахстан</t>
    </r>
  </si>
  <si>
    <r>
      <t>Срок представления:</t>
    </r>
    <r>
      <rPr>
        <sz val="12"/>
        <rFont val="Times New Roman"/>
        <family val="1"/>
        <charset val="204"/>
      </rPr>
      <t xml:space="preserve"> ежегодно не позднее 1 мая года, отчетного периода</t>
    </r>
  </si>
  <si>
    <t>Предусмотрено в утвержденной тарифной смете на 2024 г</t>
  </si>
  <si>
    <t>показатели утверждены уполномоченным органом в расчете на год, фактические затраты за период октябрь-декабрь</t>
  </si>
  <si>
    <t>ГСМ</t>
  </si>
  <si>
    <t>1.4</t>
  </si>
  <si>
    <t>2.3</t>
  </si>
  <si>
    <t>ОСМС</t>
  </si>
  <si>
    <t>перерасход связан с установкой АСМ и дополнительными услугами интернета</t>
  </si>
  <si>
    <t>другие (услуги стороннего транспорта, услуги разнорабочих, техническое обследование,  составление тех.паспортов, проекты)</t>
  </si>
  <si>
    <t>не были утверждены при утверждении тарифной сметы  (услуги стороннего транспорта, услуги разнорабочих, техническое обследование,  составление тех.паспортов, проекты), но фактически исполнены</t>
  </si>
  <si>
    <t>6.3</t>
  </si>
  <si>
    <t>в утвержденной тарифной смете учтен в расходах периода, по факту по бухучету налог на объекты, относящиеся к производству относится на себестоимость</t>
  </si>
  <si>
    <t>7.6</t>
  </si>
  <si>
    <t>7.6.1</t>
  </si>
  <si>
    <t>7.6.2</t>
  </si>
  <si>
    <t>7.6.3</t>
  </si>
  <si>
    <t>7.6.4</t>
  </si>
  <si>
    <t>перерасход связан с дополнительными услугами, не учтенными при утверждении тарифной сметы (Документолог)</t>
  </si>
  <si>
    <t>7.6.5</t>
  </si>
  <si>
    <t>7.6.6</t>
  </si>
  <si>
    <t>7.6.7</t>
  </si>
  <si>
    <t>услуги охраны</t>
  </si>
  <si>
    <t>7.6.8</t>
  </si>
  <si>
    <t>7.6.9</t>
  </si>
  <si>
    <t>перерасход связан с повышением квалификации персонала в связи с изменениями в Законодательстве</t>
  </si>
  <si>
    <t>7.6.10</t>
  </si>
  <si>
    <t>перерасход связан с изменением коэффициента распределения затрат ввиду неполного года реализации</t>
  </si>
  <si>
    <t>7.6.11</t>
  </si>
  <si>
    <t>7.6.12</t>
  </si>
  <si>
    <t>7.6.13</t>
  </si>
  <si>
    <t>7.6.14</t>
  </si>
  <si>
    <t>оценка имущества</t>
  </si>
  <si>
    <t>V</t>
  </si>
  <si>
    <t>Регулируемая база задействованных активов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</si>
</sst>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00"/>
    <numFmt numFmtId="165" formatCode="0.0"/>
    <numFmt numFmtId="166" formatCode="#,##0,"/>
    <numFmt numFmtId="167" formatCode="0,"/>
    <numFmt numFmtId="175" formatCode="[=-34641317]&quot;(34 641)&quot;;General"/>
    <numFmt numFmtId="186" formatCode="[=-677341752.24]&quot;(677 342)&quot;;General"/>
    <numFmt numFmtId="187" formatCode="[=-375555230.34]&quot;(375 555)&quot;;General"/>
    <numFmt numFmtId="188" formatCode="[=-541475223.37]&quot;(541 475)&quot;;General"/>
    <numFmt numFmtId="189" formatCode="[=-540599364.79]&quot;(540 599)&quot;;General"/>
    <numFmt numFmtId="190" formatCode="[=-171973697.12]&quot;(171 974)&quot;;General"/>
    <numFmt numFmtId="191" formatCode="[=-368625667.67]&quot;(368 626)&quot;;General"/>
    <numFmt numFmtId="192" formatCode="[=-1328729910.08]&quot;(1 328 730)&quot;;General"/>
    <numFmt numFmtId="193" formatCode="[=-26889725.56]&quot;(26 890)&quot;;General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PragmaticaCTT"/>
      <charset val="204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name val="Arial"/>
    </font>
    <font>
      <b/>
      <sz val="9"/>
      <name val="Arial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u/>
      <sz val="11"/>
      <color theme="3"/>
      <name val="Calibri"/>
      <family val="2"/>
      <charset val="204"/>
      <scheme val="minor"/>
    </font>
    <font>
      <i/>
      <sz val="10"/>
      <color theme="4" tint="-0.249977111117893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22" fillId="0" borderId="0"/>
    <xf numFmtId="0" fontId="24" fillId="0" borderId="0"/>
  </cellStyleXfs>
  <cellXfs count="216">
    <xf numFmtId="0" fontId="0" fillId="0" borderId="0" xfId="0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NumberFormat="1" applyFont="1" applyAlignment="1">
      <alignment vertical="center"/>
    </xf>
    <xf numFmtId="0" fontId="0" fillId="0" borderId="0" xfId="0" applyAlignment="1">
      <alignment horizontal="left" vertical="justify"/>
    </xf>
    <xf numFmtId="0" fontId="4" fillId="0" borderId="0" xfId="0" applyFont="1"/>
    <xf numFmtId="0" fontId="7" fillId="0" borderId="0" xfId="0" applyFont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top"/>
    </xf>
    <xf numFmtId="0" fontId="16" fillId="0" borderId="0" xfId="0" applyFont="1"/>
    <xf numFmtId="3" fontId="0" fillId="0" borderId="0" xfId="0" applyNumberFormat="1"/>
    <xf numFmtId="0" fontId="17" fillId="2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0" fillId="0" borderId="1" xfId="0" applyBorder="1"/>
    <xf numFmtId="0" fontId="9" fillId="0" borderId="1" xfId="5" applyNumberFormat="1" applyFont="1" applyBorder="1" applyAlignment="1">
      <alignment horizontal="center" vertical="center" wrapText="1"/>
    </xf>
    <xf numFmtId="0" fontId="14" fillId="0" borderId="1" xfId="5" applyNumberFormat="1" applyFont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top" wrapText="1"/>
    </xf>
    <xf numFmtId="0" fontId="14" fillId="0" borderId="14" xfId="5" applyNumberFormat="1" applyFont="1" applyBorder="1" applyAlignment="1">
      <alignment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1" fontId="8" fillId="2" borderId="18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left" vertical="center" wrapText="1"/>
    </xf>
    <xf numFmtId="0" fontId="14" fillId="2" borderId="18" xfId="0" applyNumberFormat="1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left"/>
    </xf>
    <xf numFmtId="0" fontId="13" fillId="0" borderId="12" xfId="0" applyFont="1" applyBorder="1"/>
    <xf numFmtId="0" fontId="15" fillId="0" borderId="12" xfId="0" applyFont="1" applyBorder="1"/>
    <xf numFmtId="0" fontId="14" fillId="0" borderId="20" xfId="5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13" fillId="0" borderId="5" xfId="0" applyNumberFormat="1" applyFont="1" applyBorder="1" applyAlignment="1">
      <alignment horizontal="right" vertical="justify"/>
    </xf>
    <xf numFmtId="0" fontId="10" fillId="0" borderId="0" xfId="0" applyFont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right" vertical="justify"/>
    </xf>
    <xf numFmtId="0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6" fontId="20" fillId="0" borderId="1" xfId="0" applyNumberFormat="1" applyFont="1" applyFill="1" applyBorder="1" applyAlignment="1">
      <alignment horizontal="right" vertical="center"/>
    </xf>
    <xf numFmtId="166" fontId="20" fillId="0" borderId="10" xfId="0" applyNumberFormat="1" applyFont="1" applyFill="1" applyBorder="1" applyAlignment="1">
      <alignment horizontal="right" vertical="center"/>
    </xf>
    <xf numFmtId="166" fontId="20" fillId="0" borderId="9" xfId="0" applyNumberFormat="1" applyFont="1" applyFill="1" applyBorder="1" applyAlignment="1">
      <alignment horizontal="right" vertical="top"/>
    </xf>
    <xf numFmtId="166" fontId="21" fillId="0" borderId="9" xfId="0" applyNumberFormat="1" applyFont="1" applyFill="1" applyBorder="1" applyAlignment="1">
      <alignment horizontal="right" vertical="center"/>
    </xf>
    <xf numFmtId="166" fontId="20" fillId="0" borderId="9" xfId="0" applyNumberFormat="1" applyFont="1" applyFill="1" applyBorder="1" applyAlignment="1">
      <alignment horizontal="right" vertical="center"/>
    </xf>
    <xf numFmtId="167" fontId="20" fillId="0" borderId="10" xfId="0" applyNumberFormat="1" applyFont="1" applyFill="1" applyBorder="1" applyAlignment="1">
      <alignment horizontal="right" vertical="center"/>
    </xf>
    <xf numFmtId="166" fontId="21" fillId="0" borderId="10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right" vertical="center"/>
    </xf>
    <xf numFmtId="166" fontId="20" fillId="0" borderId="11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right" vertical="center"/>
    </xf>
    <xf numFmtId="0" fontId="0" fillId="0" borderId="0" xfId="0" applyFill="1"/>
    <xf numFmtId="0" fontId="13" fillId="0" borderId="0" xfId="0" applyNumberFormat="1" applyFont="1" applyFill="1" applyBorder="1" applyAlignment="1">
      <alignment horizontal="right" vertical="justify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 vertical="top"/>
    </xf>
    <xf numFmtId="49" fontId="9" fillId="0" borderId="1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9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Fill="1" applyBorder="1" applyAlignment="1">
      <alignment horizontal="center" vertical="center" wrapText="1"/>
    </xf>
    <xf numFmtId="166" fontId="9" fillId="0" borderId="1" xfId="5" applyNumberFormat="1" applyFont="1" applyFill="1" applyBorder="1" applyAlignment="1">
      <alignment horizontal="right" vertical="center" wrapText="1"/>
    </xf>
    <xf numFmtId="166" fontId="9" fillId="0" borderId="13" xfId="5" applyNumberFormat="1" applyFont="1" applyFill="1" applyBorder="1" applyAlignment="1">
      <alignment horizontal="right" vertical="center" wrapText="1"/>
    </xf>
    <xf numFmtId="166" fontId="9" fillId="0" borderId="1" xfId="5" applyNumberFormat="1" applyFont="1" applyFill="1" applyBorder="1" applyAlignment="1">
      <alignment horizontal="right" vertical="top" wrapText="1"/>
    </xf>
    <xf numFmtId="166" fontId="9" fillId="0" borderId="13" xfId="5" applyNumberFormat="1" applyFont="1" applyFill="1" applyBorder="1" applyAlignment="1">
      <alignment horizontal="right" vertical="top" wrapText="1"/>
    </xf>
    <xf numFmtId="166" fontId="14" fillId="0" borderId="1" xfId="5" applyNumberFormat="1" applyFont="1" applyFill="1" applyBorder="1" applyAlignment="1">
      <alignment horizontal="right" vertical="center" wrapText="1"/>
    </xf>
    <xf numFmtId="175" fontId="9" fillId="0" borderId="13" xfId="5" applyNumberFormat="1" applyFont="1" applyFill="1" applyBorder="1" applyAlignment="1">
      <alignment horizontal="right" vertical="center" wrapText="1"/>
    </xf>
    <xf numFmtId="166" fontId="25" fillId="0" borderId="9" xfId="0" applyNumberFormat="1" applyFont="1" applyBorder="1" applyAlignment="1">
      <alignment vertical="center"/>
    </xf>
    <xf numFmtId="166" fontId="26" fillId="0" borderId="9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186" fontId="25" fillId="0" borderId="10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wrapText="1"/>
    </xf>
    <xf numFmtId="187" fontId="25" fillId="0" borderId="21" xfId="0" applyNumberFormat="1" applyFont="1" applyFill="1" applyBorder="1" applyAlignment="1">
      <alignment vertical="center" wrapText="1"/>
    </xf>
    <xf numFmtId="188" fontId="25" fillId="0" borderId="21" xfId="0" applyNumberFormat="1" applyFont="1" applyFill="1" applyBorder="1" applyAlignment="1">
      <alignment vertical="center" wrapText="1"/>
    </xf>
    <xf numFmtId="189" fontId="25" fillId="0" borderId="21" xfId="0" applyNumberFormat="1" applyFont="1" applyFill="1" applyBorder="1" applyAlignment="1">
      <alignment vertical="center" wrapText="1"/>
    </xf>
    <xf numFmtId="166" fontId="25" fillId="0" borderId="9" xfId="0" applyNumberFormat="1" applyFont="1" applyFill="1" applyBorder="1" applyAlignment="1">
      <alignment vertical="center" wrapText="1"/>
    </xf>
    <xf numFmtId="166" fontId="14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top" wrapText="1"/>
    </xf>
    <xf numFmtId="1" fontId="14" fillId="0" borderId="1" xfId="0" applyNumberFormat="1" applyFont="1" applyFill="1" applyBorder="1" applyAlignment="1">
      <alignment horizontal="center" vertical="top" wrapText="1"/>
    </xf>
    <xf numFmtId="190" fontId="14" fillId="0" borderId="1" xfId="0" applyNumberFormat="1" applyFont="1" applyFill="1" applyBorder="1" applyAlignment="1">
      <alignment vertical="center"/>
    </xf>
    <xf numFmtId="191" fontId="14" fillId="0" borderId="1" xfId="0" applyNumberFormat="1" applyFont="1" applyFill="1" applyBorder="1" applyAlignment="1">
      <alignment vertical="center"/>
    </xf>
    <xf numFmtId="189" fontId="14" fillId="0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91" fontId="9" fillId="0" borderId="1" xfId="0" applyNumberFormat="1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90" fontId="9" fillId="0" borderId="1" xfId="0" applyNumberFormat="1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192" fontId="14" fillId="0" borderId="1" xfId="0" applyNumberFormat="1" applyFont="1" applyFill="1" applyBorder="1" applyAlignment="1">
      <alignment horizontal="right" vertical="center"/>
    </xf>
    <xf numFmtId="193" fontId="14" fillId="0" borderId="1" xfId="0" applyNumberFormat="1" applyFont="1" applyFill="1" applyBorder="1" applyAlignment="1">
      <alignment horizontal="right" vertical="center"/>
    </xf>
    <xf numFmtId="192" fontId="9" fillId="0" borderId="1" xfId="0" applyNumberFormat="1" applyFont="1" applyFill="1" applyBorder="1" applyAlignment="1">
      <alignment horizontal="right"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 shrinkToFit="1"/>
    </xf>
    <xf numFmtId="0" fontId="3" fillId="0" borderId="1" xfId="4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 shrinkToFit="1"/>
    </xf>
    <xf numFmtId="0" fontId="28" fillId="0" borderId="1" xfId="4" applyFont="1" applyBorder="1" applyAlignment="1">
      <alignment horizontal="center" vertical="center" wrapText="1" shrinkToFit="1"/>
    </xf>
    <xf numFmtId="49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3" fontId="28" fillId="0" borderId="1" xfId="1" applyNumberFormat="1" applyFont="1" applyBorder="1" applyAlignment="1">
      <alignment horizontal="left" vertical="center" wrapText="1"/>
    </xf>
    <xf numFmtId="3" fontId="31" fillId="0" borderId="3" xfId="1" applyNumberFormat="1" applyFont="1" applyBorder="1" applyAlignment="1">
      <alignment horizontal="center" vertical="center" wrapText="1"/>
    </xf>
    <xf numFmtId="3" fontId="31" fillId="0" borderId="2" xfId="1" applyNumberFormat="1" applyFont="1" applyBorder="1" applyAlignment="1">
      <alignment horizontal="center" vertical="center" wrapText="1"/>
    </xf>
    <xf numFmtId="3" fontId="31" fillId="0" borderId="4" xfId="1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0" fillId="0" borderId="0" xfId="0" applyAlignment="1">
      <alignment horizontal="center" vertical="top"/>
    </xf>
    <xf numFmtId="0" fontId="3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31" fillId="0" borderId="1" xfId="1" applyNumberFormat="1" applyFont="1" applyBorder="1" applyAlignment="1">
      <alignment horizontal="center" vertical="center" wrapText="1"/>
    </xf>
    <xf numFmtId="3" fontId="31" fillId="0" borderId="1" xfId="1" applyNumberFormat="1" applyFont="1" applyBorder="1" applyAlignment="1">
      <alignment vertical="center" wrapText="1"/>
    </xf>
    <xf numFmtId="3" fontId="31" fillId="0" borderId="3" xfId="1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3" fontId="31" fillId="0" borderId="3" xfId="1" applyNumberFormat="1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3" fontId="31" fillId="0" borderId="1" xfId="1" applyNumberFormat="1" applyFont="1" applyBorder="1" applyAlignment="1">
      <alignment horizontal="left" vertical="center" wrapText="1"/>
    </xf>
    <xf numFmtId="3" fontId="31" fillId="0" borderId="2" xfId="1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1" fillId="0" borderId="1" xfId="0" applyNumberFormat="1" applyFont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36" fillId="0" borderId="0" xfId="0" applyFont="1"/>
    <xf numFmtId="0" fontId="3" fillId="2" borderId="1" xfId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7" fillId="2" borderId="1" xfId="0" applyFont="1" applyFill="1" applyBorder="1"/>
    <xf numFmtId="0" fontId="31" fillId="0" borderId="1" xfId="0" applyFont="1" applyBorder="1" applyAlignment="1">
      <alignment horizontal="left" vertical="justify"/>
    </xf>
    <xf numFmtId="0" fontId="16" fillId="0" borderId="1" xfId="0" applyFont="1" applyBorder="1"/>
    <xf numFmtId="0" fontId="27" fillId="0" borderId="1" xfId="0" applyFont="1" applyBorder="1"/>
    <xf numFmtId="0" fontId="4" fillId="0" borderId="1" xfId="0" applyFont="1" applyBorder="1" applyAlignment="1">
      <alignment vertical="center" wrapText="1"/>
    </xf>
    <xf numFmtId="3" fontId="28" fillId="0" borderId="1" xfId="1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1" xr:uid="{00000000-0005-0000-0000-000001000000}"/>
    <cellStyle name="Обычный 2 3" xfId="3" xr:uid="{81AF4A04-0DC2-4D72-89AF-98032B11019C}"/>
    <cellStyle name="Обычный 3" xfId="6" xr:uid="{15ECDE8C-8376-4736-8726-B5BE620E5BB9}"/>
    <cellStyle name="Обычный_Лист1 2" xfId="2" xr:uid="{00000000-0005-0000-0000-000002000000}"/>
    <cellStyle name="Обычный_ОПиУ" xfId="5" xr:uid="{D6D3626E-524A-4472-A36C-C106BBA91BDD}"/>
    <cellStyle name="Обычный_Себестоимость" xfId="4" xr:uid="{294BB694-E667-4564-B709-7F20A1CFD69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85"/>
  <sheetViews>
    <sheetView tabSelected="1" zoomScale="90" zoomScaleNormal="90" workbookViewId="0">
      <selection activeCell="D19" sqref="D19"/>
    </sheetView>
  </sheetViews>
  <sheetFormatPr defaultRowHeight="15.75"/>
  <cols>
    <col min="1" max="1" width="6.85546875" customWidth="1"/>
    <col min="2" max="2" width="38.28515625" customWidth="1"/>
    <col min="3" max="3" width="13.140625" customWidth="1"/>
    <col min="4" max="4" width="12.42578125" style="37" customWidth="1"/>
    <col min="5" max="5" width="14.28515625" style="140" customWidth="1"/>
    <col min="6" max="6" width="10.140625" style="140" customWidth="1"/>
    <col min="7" max="7" width="39.5703125" style="141" customWidth="1"/>
    <col min="8" max="8" width="17.85546875" customWidth="1"/>
    <col min="9" max="9" width="13" customWidth="1"/>
  </cols>
  <sheetData>
    <row r="1" spans="1:8">
      <c r="A1" s="142" t="s">
        <v>76</v>
      </c>
      <c r="B1" s="142"/>
      <c r="C1" s="142"/>
      <c r="D1" s="142"/>
      <c r="E1" s="142"/>
      <c r="F1" s="142"/>
      <c r="G1" s="142"/>
    </row>
    <row r="2" spans="1:8">
      <c r="A2" s="142" t="s">
        <v>181</v>
      </c>
      <c r="B2" s="142"/>
      <c r="C2" s="142"/>
      <c r="D2" s="142"/>
      <c r="E2" s="142"/>
      <c r="F2" s="142"/>
      <c r="G2" s="142"/>
    </row>
    <row r="3" spans="1:8">
      <c r="A3" s="142" t="s">
        <v>182</v>
      </c>
      <c r="B3" s="142"/>
      <c r="C3" s="142"/>
      <c r="D3" s="142"/>
      <c r="E3" s="142"/>
      <c r="F3" s="142"/>
      <c r="G3" s="142"/>
    </row>
    <row r="4" spans="1:8">
      <c r="A4" s="142" t="s">
        <v>231</v>
      </c>
      <c r="B4" s="142"/>
      <c r="C4" s="142"/>
      <c r="D4" s="142"/>
      <c r="E4" s="142"/>
      <c r="F4" s="142"/>
      <c r="G4" s="142"/>
    </row>
    <row r="5" spans="1:8">
      <c r="A5" s="144" t="s">
        <v>232</v>
      </c>
      <c r="B5" s="144"/>
      <c r="C5" s="144"/>
      <c r="D5" s="144"/>
      <c r="E5" s="143"/>
      <c r="F5" s="143"/>
      <c r="G5" s="143"/>
    </row>
    <row r="6" spans="1:8">
      <c r="A6" s="144" t="s">
        <v>233</v>
      </c>
      <c r="B6" s="144"/>
      <c r="C6" s="144"/>
      <c r="D6" s="144"/>
      <c r="E6" s="143"/>
      <c r="F6" s="143"/>
      <c r="G6" s="143"/>
    </row>
    <row r="7" spans="1:8">
      <c r="A7" s="144" t="s">
        <v>234</v>
      </c>
      <c r="B7" s="144"/>
      <c r="C7" s="144"/>
      <c r="D7" s="144"/>
      <c r="E7" s="143"/>
      <c r="F7" s="143"/>
      <c r="G7" s="143"/>
    </row>
    <row r="8" spans="1:8" ht="30" customHeight="1">
      <c r="A8" s="145" t="s">
        <v>235</v>
      </c>
      <c r="B8" s="145"/>
      <c r="C8" s="145"/>
      <c r="D8" s="145"/>
      <c r="E8" s="145"/>
      <c r="F8" s="145"/>
      <c r="G8" s="145"/>
    </row>
    <row r="9" spans="1:8">
      <c r="A9" s="146" t="s">
        <v>236</v>
      </c>
      <c r="B9" s="147"/>
      <c r="C9" s="147"/>
      <c r="D9" s="147"/>
      <c r="E9" s="147"/>
      <c r="F9" s="146"/>
      <c r="G9" s="146"/>
    </row>
    <row r="10" spans="1:8" ht="15" customHeight="1">
      <c r="A10" s="148" t="s">
        <v>0</v>
      </c>
      <c r="B10" s="149" t="s">
        <v>1</v>
      </c>
      <c r="C10" s="150" t="s">
        <v>188</v>
      </c>
      <c r="D10" s="148" t="s">
        <v>237</v>
      </c>
      <c r="E10" s="148" t="s">
        <v>189</v>
      </c>
      <c r="F10" s="151" t="s">
        <v>2</v>
      </c>
      <c r="G10" s="151" t="s">
        <v>77</v>
      </c>
    </row>
    <row r="11" spans="1:8" ht="100.5" customHeight="1">
      <c r="A11" s="148"/>
      <c r="B11" s="149"/>
      <c r="C11" s="150"/>
      <c r="D11" s="148"/>
      <c r="E11" s="148"/>
      <c r="F11" s="152"/>
      <c r="G11" s="152"/>
    </row>
    <row r="12" spans="1:8" ht="17.25" customHeight="1">
      <c r="A12" s="153">
        <v>1</v>
      </c>
      <c r="B12" s="154">
        <v>2</v>
      </c>
      <c r="C12" s="155">
        <v>3</v>
      </c>
      <c r="D12" s="153">
        <v>4</v>
      </c>
      <c r="E12" s="153">
        <v>5</v>
      </c>
      <c r="F12" s="153">
        <v>7</v>
      </c>
      <c r="G12" s="153">
        <v>8</v>
      </c>
    </row>
    <row r="13" spans="1:8" ht="49.5" customHeight="1">
      <c r="A13" s="156" t="s">
        <v>3</v>
      </c>
      <c r="B13" s="157" t="s">
        <v>4</v>
      </c>
      <c r="C13" s="158" t="s">
        <v>190</v>
      </c>
      <c r="D13" s="159">
        <v>674720</v>
      </c>
      <c r="E13" s="159">
        <f>E14+E19+E23+E24+E25+E40</f>
        <v>268910.12738427072</v>
      </c>
      <c r="F13" s="160">
        <f t="shared" ref="F13:F38" si="0">E13/D13*100-100</f>
        <v>-60.144930136312738</v>
      </c>
      <c r="G13" s="161"/>
      <c r="H13" s="38"/>
    </row>
    <row r="14" spans="1:8" ht="21" customHeight="1">
      <c r="A14" s="162">
        <v>1</v>
      </c>
      <c r="B14" s="163" t="s">
        <v>5</v>
      </c>
      <c r="C14" s="164" t="s">
        <v>190</v>
      </c>
      <c r="D14" s="165">
        <v>382982</v>
      </c>
      <c r="E14" s="165">
        <f>E15+E17+E18+E16</f>
        <v>158376.77456555606</v>
      </c>
      <c r="F14" s="166">
        <f>E14/D14*100-100</f>
        <v>-58.646418221860017</v>
      </c>
      <c r="G14" s="167"/>
    </row>
    <row r="15" spans="1:8" ht="21" customHeight="1">
      <c r="A15" s="162" t="s">
        <v>83</v>
      </c>
      <c r="B15" s="163" t="s">
        <v>6</v>
      </c>
      <c r="C15" s="164" t="s">
        <v>190</v>
      </c>
      <c r="D15" s="165">
        <v>10154</v>
      </c>
      <c r="E15" s="165">
        <v>8298.0163689214114</v>
      </c>
      <c r="F15" s="166">
        <f t="shared" si="0"/>
        <v>-18.278349725020576</v>
      </c>
      <c r="G15" s="168" t="s">
        <v>238</v>
      </c>
    </row>
    <row r="16" spans="1:8" ht="21" customHeight="1">
      <c r="A16" s="162" t="s">
        <v>191</v>
      </c>
      <c r="B16" s="163" t="s">
        <v>239</v>
      </c>
      <c r="C16" s="164" t="s">
        <v>190</v>
      </c>
      <c r="D16" s="165">
        <v>4662</v>
      </c>
      <c r="E16" s="165">
        <v>2266.8645296228738</v>
      </c>
      <c r="F16" s="166">
        <f t="shared" si="0"/>
        <v>-51.375707215296572</v>
      </c>
      <c r="G16" s="169"/>
    </row>
    <row r="17" spans="1:14" ht="21" customHeight="1">
      <c r="A17" s="162" t="s">
        <v>192</v>
      </c>
      <c r="B17" s="163" t="s">
        <v>7</v>
      </c>
      <c r="C17" s="164" t="s">
        <v>190</v>
      </c>
      <c r="D17" s="165">
        <v>318030</v>
      </c>
      <c r="E17" s="165">
        <v>121173.52674121178</v>
      </c>
      <c r="F17" s="166">
        <f t="shared" si="0"/>
        <v>-61.898711838124775</v>
      </c>
      <c r="G17" s="169"/>
    </row>
    <row r="18" spans="1:14" ht="21" customHeight="1">
      <c r="A18" s="162" t="s">
        <v>240</v>
      </c>
      <c r="B18" s="163" t="s">
        <v>8</v>
      </c>
      <c r="C18" s="164" t="s">
        <v>190</v>
      </c>
      <c r="D18" s="165">
        <v>50136</v>
      </c>
      <c r="E18" s="165">
        <v>26638.366925799997</v>
      </c>
      <c r="F18" s="166">
        <f t="shared" si="0"/>
        <v>-46.867785771102611</v>
      </c>
      <c r="G18" s="170"/>
    </row>
    <row r="19" spans="1:14" ht="21" customHeight="1">
      <c r="A19" s="162" t="s">
        <v>84</v>
      </c>
      <c r="B19" s="163" t="s">
        <v>9</v>
      </c>
      <c r="C19" s="164" t="s">
        <v>190</v>
      </c>
      <c r="D19" s="165">
        <v>144458</v>
      </c>
      <c r="E19" s="165">
        <f>E20+E21+E22</f>
        <v>47443.549995033522</v>
      </c>
      <c r="F19" s="166">
        <f t="shared" si="0"/>
        <v>-67.157547525901293</v>
      </c>
      <c r="G19" s="168" t="s">
        <v>238</v>
      </c>
    </row>
    <row r="20" spans="1:14" ht="28.5" customHeight="1">
      <c r="A20" s="162" t="s">
        <v>85</v>
      </c>
      <c r="B20" s="163" t="s">
        <v>10</v>
      </c>
      <c r="C20" s="164" t="s">
        <v>190</v>
      </c>
      <c r="D20" s="165">
        <v>129832</v>
      </c>
      <c r="E20" s="165">
        <v>41402.462998421041</v>
      </c>
      <c r="F20" s="166">
        <f t="shared" si="0"/>
        <v>-68.110740804716059</v>
      </c>
      <c r="G20" s="169"/>
    </row>
    <row r="21" spans="1:14" ht="30.75" customHeight="1">
      <c r="A21" s="162" t="s">
        <v>86</v>
      </c>
      <c r="B21" s="163" t="s">
        <v>11</v>
      </c>
      <c r="C21" s="164" t="s">
        <v>190</v>
      </c>
      <c r="D21" s="165">
        <v>10731</v>
      </c>
      <c r="E21" s="165">
        <v>4749.7154965696045</v>
      </c>
      <c r="F21" s="166">
        <f t="shared" si="0"/>
        <v>-55.738370174544734</v>
      </c>
      <c r="G21" s="169"/>
    </row>
    <row r="22" spans="1:14" ht="19.5" customHeight="1">
      <c r="A22" s="162" t="s">
        <v>241</v>
      </c>
      <c r="B22" s="163" t="s">
        <v>242</v>
      </c>
      <c r="C22" s="164" t="s">
        <v>190</v>
      </c>
      <c r="D22" s="165">
        <v>3895</v>
      </c>
      <c r="E22" s="165">
        <v>1291.3715000428808</v>
      </c>
      <c r="F22" s="166">
        <f t="shared" si="0"/>
        <v>-66.845404363469044</v>
      </c>
      <c r="G22" s="169"/>
    </row>
    <row r="23" spans="1:14" ht="20.25" customHeight="1">
      <c r="A23" s="162" t="s">
        <v>87</v>
      </c>
      <c r="B23" s="163" t="s">
        <v>12</v>
      </c>
      <c r="C23" s="164" t="s">
        <v>190</v>
      </c>
      <c r="D23" s="165">
        <v>52061</v>
      </c>
      <c r="E23" s="165">
        <v>26465.653626404284</v>
      </c>
      <c r="F23" s="166">
        <f t="shared" si="0"/>
        <v>-49.164146623375885</v>
      </c>
      <c r="G23" s="169"/>
      <c r="I23" s="38"/>
    </row>
    <row r="24" spans="1:14" ht="20.25" customHeight="1">
      <c r="A24" s="162" t="s">
        <v>88</v>
      </c>
      <c r="B24" s="163" t="s">
        <v>100</v>
      </c>
      <c r="C24" s="164" t="s">
        <v>190</v>
      </c>
      <c r="D24" s="165">
        <v>39533</v>
      </c>
      <c r="E24" s="165">
        <v>13105.43453036463</v>
      </c>
      <c r="F24" s="166">
        <f t="shared" si="0"/>
        <v>-66.849380187780767</v>
      </c>
      <c r="G24" s="170"/>
    </row>
    <row r="25" spans="1:14" ht="19.5" customHeight="1">
      <c r="A25" s="162" t="s">
        <v>89</v>
      </c>
      <c r="B25" s="163" t="s">
        <v>13</v>
      </c>
      <c r="C25" s="164" t="s">
        <v>190</v>
      </c>
      <c r="D25" s="165">
        <v>54047</v>
      </c>
      <c r="E25" s="165">
        <v>20358.312770995984</v>
      </c>
      <c r="F25" s="166">
        <f t="shared" si="0"/>
        <v>-62.332205726504739</v>
      </c>
      <c r="G25" s="171"/>
      <c r="I25" s="38"/>
      <c r="J25" s="38"/>
      <c r="N25" s="172"/>
    </row>
    <row r="26" spans="1:14" ht="19.5" customHeight="1">
      <c r="A26" s="162" t="s">
        <v>14</v>
      </c>
      <c r="B26" s="163" t="s">
        <v>15</v>
      </c>
      <c r="C26" s="164" t="s">
        <v>190</v>
      </c>
      <c r="D26" s="165">
        <v>30818</v>
      </c>
      <c r="E26" s="165">
        <v>8540.0936505031441</v>
      </c>
      <c r="F26" s="166">
        <f t="shared" si="0"/>
        <v>-72.288618176055735</v>
      </c>
      <c r="G26" s="173" t="s">
        <v>238</v>
      </c>
    </row>
    <row r="27" spans="1:14" ht="19.5" customHeight="1">
      <c r="A27" s="162" t="s">
        <v>16</v>
      </c>
      <c r="B27" s="163" t="s">
        <v>17</v>
      </c>
      <c r="C27" s="164" t="s">
        <v>190</v>
      </c>
      <c r="D27" s="165">
        <v>1166</v>
      </c>
      <c r="E27" s="165">
        <v>704.47952191079071</v>
      </c>
      <c r="F27" s="166">
        <f t="shared" si="0"/>
        <v>-39.581516131150032</v>
      </c>
      <c r="G27" s="173"/>
    </row>
    <row r="28" spans="1:14" ht="19.5" customHeight="1">
      <c r="A28" s="162" t="s">
        <v>18</v>
      </c>
      <c r="B28" s="174" t="s">
        <v>19</v>
      </c>
      <c r="C28" s="164" t="s">
        <v>190</v>
      </c>
      <c r="D28" s="165">
        <v>432</v>
      </c>
      <c r="E28" s="165">
        <v>48.2028201083574</v>
      </c>
      <c r="F28" s="166">
        <f t="shared" si="0"/>
        <v>-88.841939789732081</v>
      </c>
      <c r="G28" s="173"/>
    </row>
    <row r="29" spans="1:14" ht="19.5" customHeight="1">
      <c r="A29" s="162" t="s">
        <v>20</v>
      </c>
      <c r="B29" s="163" t="s">
        <v>21</v>
      </c>
      <c r="C29" s="164" t="s">
        <v>190</v>
      </c>
      <c r="D29" s="165">
        <v>867</v>
      </c>
      <c r="E29" s="165">
        <v>409.33487761186353</v>
      </c>
      <c r="F29" s="166">
        <f t="shared" si="0"/>
        <v>-52.787211348112628</v>
      </c>
      <c r="G29" s="173"/>
    </row>
    <row r="30" spans="1:14" ht="19.5" customHeight="1">
      <c r="A30" s="162" t="s">
        <v>22</v>
      </c>
      <c r="B30" s="163" t="s">
        <v>24</v>
      </c>
      <c r="C30" s="164" t="s">
        <v>190</v>
      </c>
      <c r="D30" s="165">
        <v>26</v>
      </c>
      <c r="E30" s="165">
        <v>10.340659909074164</v>
      </c>
      <c r="F30" s="166">
        <f t="shared" si="0"/>
        <v>-60.228231118945523</v>
      </c>
      <c r="G30" s="173"/>
    </row>
    <row r="31" spans="1:14" ht="31.5">
      <c r="A31" s="162" t="s">
        <v>23</v>
      </c>
      <c r="B31" s="163" t="s">
        <v>27</v>
      </c>
      <c r="C31" s="164" t="s">
        <v>190</v>
      </c>
      <c r="D31" s="165">
        <v>8369</v>
      </c>
      <c r="E31" s="165">
        <v>1890.5173395233526</v>
      </c>
      <c r="F31" s="166">
        <f t="shared" si="0"/>
        <v>-77.410475092324617</v>
      </c>
      <c r="G31" s="173"/>
    </row>
    <row r="32" spans="1:14" ht="30">
      <c r="A32" s="162" t="s">
        <v>25</v>
      </c>
      <c r="B32" s="163" t="s">
        <v>29</v>
      </c>
      <c r="C32" s="164" t="s">
        <v>190</v>
      </c>
      <c r="D32" s="165">
        <v>4</v>
      </c>
      <c r="E32" s="165">
        <v>21.362251162569805</v>
      </c>
      <c r="F32" s="166">
        <f t="shared" si="0"/>
        <v>434.05627906424513</v>
      </c>
      <c r="G32" s="175" t="s">
        <v>243</v>
      </c>
    </row>
    <row r="33" spans="1:7" ht="18.75" customHeight="1">
      <c r="A33" s="162" t="s">
        <v>26</v>
      </c>
      <c r="B33" s="163" t="s">
        <v>31</v>
      </c>
      <c r="C33" s="164" t="s">
        <v>190</v>
      </c>
      <c r="D33" s="165">
        <v>817</v>
      </c>
      <c r="E33" s="165">
        <v>322.12288463881873</v>
      </c>
      <c r="F33" s="166">
        <f t="shared" si="0"/>
        <v>-60.572474340413862</v>
      </c>
      <c r="G33" s="169" t="s">
        <v>238</v>
      </c>
    </row>
    <row r="34" spans="1:7" ht="18.75" customHeight="1">
      <c r="A34" s="162" t="s">
        <v>28</v>
      </c>
      <c r="B34" s="163" t="s">
        <v>33</v>
      </c>
      <c r="C34" s="164" t="s">
        <v>190</v>
      </c>
      <c r="D34" s="165">
        <v>135</v>
      </c>
      <c r="E34" s="165">
        <v>95.503934742384828</v>
      </c>
      <c r="F34" s="166">
        <f t="shared" si="0"/>
        <v>-29.256344635270494</v>
      </c>
      <c r="G34" s="169"/>
    </row>
    <row r="35" spans="1:7" ht="29.25" customHeight="1">
      <c r="A35" s="162" t="s">
        <v>30</v>
      </c>
      <c r="B35" s="163" t="s">
        <v>179</v>
      </c>
      <c r="C35" s="164" t="s">
        <v>190</v>
      </c>
      <c r="D35" s="165">
        <v>1116</v>
      </c>
      <c r="E35" s="165">
        <v>293.95127153237974</v>
      </c>
      <c r="F35" s="166">
        <f t="shared" si="0"/>
        <v>-73.660280328639814</v>
      </c>
      <c r="G35" s="169"/>
    </row>
    <row r="36" spans="1:7" ht="16.5" customHeight="1">
      <c r="A36" s="162" t="s">
        <v>32</v>
      </c>
      <c r="B36" s="163" t="s">
        <v>78</v>
      </c>
      <c r="C36" s="164" t="s">
        <v>190</v>
      </c>
      <c r="D36" s="165">
        <v>7056</v>
      </c>
      <c r="E36" s="165">
        <v>3016.5711485932557</v>
      </c>
      <c r="F36" s="166">
        <f t="shared" si="0"/>
        <v>-57.248141318122791</v>
      </c>
      <c r="G36" s="169"/>
    </row>
    <row r="37" spans="1:7" ht="16.5" customHeight="1">
      <c r="A37" s="162" t="s">
        <v>34</v>
      </c>
      <c r="B37" s="163" t="s">
        <v>36</v>
      </c>
      <c r="C37" s="164" t="s">
        <v>190</v>
      </c>
      <c r="D37" s="165">
        <v>2414</v>
      </c>
      <c r="E37" s="165">
        <v>1062.6728101427873</v>
      </c>
      <c r="F37" s="166">
        <f t="shared" si="0"/>
        <v>-55.978756829213452</v>
      </c>
      <c r="G37" s="169"/>
    </row>
    <row r="38" spans="1:7" ht="31.5">
      <c r="A38" s="162" t="s">
        <v>35</v>
      </c>
      <c r="B38" s="163" t="s">
        <v>90</v>
      </c>
      <c r="C38" s="164" t="s">
        <v>190</v>
      </c>
      <c r="D38" s="165">
        <v>827</v>
      </c>
      <c r="E38" s="165">
        <v>224.21305224533722</v>
      </c>
      <c r="F38" s="166">
        <f t="shared" si="0"/>
        <v>-72.888385460055957</v>
      </c>
      <c r="G38" s="170"/>
    </row>
    <row r="39" spans="1:7" ht="90">
      <c r="A39" s="162" t="s">
        <v>37</v>
      </c>
      <c r="B39" s="163" t="s">
        <v>244</v>
      </c>
      <c r="C39" s="164" t="s">
        <v>190</v>
      </c>
      <c r="D39" s="165"/>
      <c r="E39" s="165">
        <v>3718.9465483718704</v>
      </c>
      <c r="F39" s="166"/>
      <c r="G39" s="175" t="s">
        <v>245</v>
      </c>
    </row>
    <row r="40" spans="1:7" ht="16.5" customHeight="1">
      <c r="A40" s="162" t="s">
        <v>91</v>
      </c>
      <c r="B40" s="163" t="s">
        <v>38</v>
      </c>
      <c r="C40" s="164" t="s">
        <v>190</v>
      </c>
      <c r="D40" s="165">
        <v>1640</v>
      </c>
      <c r="E40" s="165">
        <v>3160.4018959162227</v>
      </c>
      <c r="F40" s="166"/>
      <c r="G40" s="176"/>
    </row>
    <row r="41" spans="1:7" ht="31.5">
      <c r="A41" s="162" t="s">
        <v>92</v>
      </c>
      <c r="B41" s="163" t="s">
        <v>39</v>
      </c>
      <c r="C41" s="164" t="s">
        <v>190</v>
      </c>
      <c r="D41" s="165">
        <v>1634</v>
      </c>
      <c r="E41" s="165">
        <v>1089.875419672147</v>
      </c>
      <c r="F41" s="166"/>
      <c r="G41" s="168" t="s">
        <v>238</v>
      </c>
    </row>
    <row r="42" spans="1:7" ht="31.5">
      <c r="A42" s="162" t="s">
        <v>93</v>
      </c>
      <c r="B42" s="163" t="s">
        <v>40</v>
      </c>
      <c r="C42" s="164" t="s">
        <v>190</v>
      </c>
      <c r="D42" s="165">
        <v>6</v>
      </c>
      <c r="E42" s="165">
        <v>0</v>
      </c>
      <c r="F42" s="166"/>
      <c r="G42" s="170"/>
    </row>
    <row r="43" spans="1:7" ht="75">
      <c r="A43" s="162" t="s">
        <v>246</v>
      </c>
      <c r="B43" s="163" t="s">
        <v>46</v>
      </c>
      <c r="C43" s="164" t="s">
        <v>190</v>
      </c>
      <c r="D43" s="165"/>
      <c r="E43" s="165">
        <v>2070.5264762440756</v>
      </c>
      <c r="F43" s="166"/>
      <c r="G43" s="177" t="s">
        <v>247</v>
      </c>
    </row>
    <row r="44" spans="1:7" ht="29.25" customHeight="1">
      <c r="A44" s="156" t="s">
        <v>41</v>
      </c>
      <c r="B44" s="178" t="s">
        <v>42</v>
      </c>
      <c r="C44" s="158" t="s">
        <v>190</v>
      </c>
      <c r="D44" s="159">
        <v>40048</v>
      </c>
      <c r="E44" s="159">
        <f>E45</f>
        <v>29558.948550839887</v>
      </c>
      <c r="F44" s="160">
        <f t="shared" ref="F44:F66" si="1">E44/D44*100-100</f>
        <v>-26.191199183879633</v>
      </c>
      <c r="G44" s="179"/>
    </row>
    <row r="45" spans="1:7" ht="28.5" customHeight="1">
      <c r="A45" s="162" t="s">
        <v>94</v>
      </c>
      <c r="B45" s="163" t="s">
        <v>43</v>
      </c>
      <c r="C45" s="164" t="s">
        <v>190</v>
      </c>
      <c r="D45" s="165">
        <v>40048</v>
      </c>
      <c r="E45" s="165">
        <f>E46+E47+E49+E52+E55+E48</f>
        <v>29558.948550839887</v>
      </c>
      <c r="F45" s="166">
        <f t="shared" si="1"/>
        <v>-26.191199183879633</v>
      </c>
      <c r="G45" s="168" t="s">
        <v>238</v>
      </c>
    </row>
    <row r="46" spans="1:7" ht="31.5">
      <c r="A46" s="162" t="s">
        <v>95</v>
      </c>
      <c r="B46" s="163" t="s">
        <v>44</v>
      </c>
      <c r="C46" s="164" t="s">
        <v>190</v>
      </c>
      <c r="D46" s="165">
        <v>31203</v>
      </c>
      <c r="E46" s="165">
        <v>23279.600936064166</v>
      </c>
      <c r="F46" s="166">
        <f t="shared" si="1"/>
        <v>-25.393068179136094</v>
      </c>
      <c r="G46" s="169"/>
    </row>
    <row r="47" spans="1:7" ht="31.5" customHeight="1">
      <c r="A47" s="162" t="s">
        <v>96</v>
      </c>
      <c r="B47" s="163" t="s">
        <v>11</v>
      </c>
      <c r="C47" s="164" t="s">
        <v>190</v>
      </c>
      <c r="D47" s="165">
        <v>2579</v>
      </c>
      <c r="E47" s="165">
        <v>2240.5177054838291</v>
      </c>
      <c r="F47" s="166">
        <f t="shared" si="1"/>
        <v>-13.124555816834857</v>
      </c>
      <c r="G47" s="169"/>
    </row>
    <row r="48" spans="1:7" ht="20.25" customHeight="1">
      <c r="A48" s="162" t="s">
        <v>97</v>
      </c>
      <c r="B48" s="163" t="s">
        <v>242</v>
      </c>
      <c r="C48" s="164" t="s">
        <v>190</v>
      </c>
      <c r="D48" s="165">
        <v>936</v>
      </c>
      <c r="E48" s="165">
        <v>550.74968620268123</v>
      </c>
      <c r="F48" s="166">
        <f t="shared" si="1"/>
        <v>-41.159221559542601</v>
      </c>
      <c r="G48" s="169"/>
    </row>
    <row r="49" spans="1:7" ht="20.25" customHeight="1">
      <c r="A49" s="162" t="s">
        <v>98</v>
      </c>
      <c r="B49" s="163" t="s">
        <v>45</v>
      </c>
      <c r="C49" s="164" t="s">
        <v>190</v>
      </c>
      <c r="D49" s="165">
        <v>2736</v>
      </c>
      <c r="E49" s="165">
        <f>E50+E51</f>
        <v>19.153614887112237</v>
      </c>
      <c r="F49" s="166">
        <f t="shared" si="1"/>
        <v>-99.299940976348239</v>
      </c>
      <c r="G49" s="169"/>
    </row>
    <row r="50" spans="1:7" ht="20.25" customHeight="1">
      <c r="A50" s="162"/>
      <c r="B50" s="180" t="s">
        <v>46</v>
      </c>
      <c r="C50" s="164" t="s">
        <v>190</v>
      </c>
      <c r="D50" s="165">
        <v>2700</v>
      </c>
      <c r="E50" s="165">
        <v>17.519531360864239</v>
      </c>
      <c r="F50" s="166">
        <f t="shared" si="1"/>
        <v>-99.351128468116144</v>
      </c>
      <c r="G50" s="169"/>
    </row>
    <row r="51" spans="1:7">
      <c r="A51" s="162"/>
      <c r="B51" s="180" t="s">
        <v>47</v>
      </c>
      <c r="C51" s="164" t="s">
        <v>190</v>
      </c>
      <c r="D51" s="165">
        <v>36</v>
      </c>
      <c r="E51" s="165">
        <v>1.6340835262479985</v>
      </c>
      <c r="F51" s="166">
        <f t="shared" si="1"/>
        <v>-95.460879093755565</v>
      </c>
      <c r="G51" s="169"/>
    </row>
    <row r="52" spans="1:7" ht="20.25" customHeight="1">
      <c r="A52" s="162" t="s">
        <v>99</v>
      </c>
      <c r="B52" s="163" t="s">
        <v>48</v>
      </c>
      <c r="C52" s="164" t="s">
        <v>190</v>
      </c>
      <c r="D52" s="165">
        <v>722</v>
      </c>
      <c r="E52" s="165">
        <f>E53+E54</f>
        <v>167.90736796353113</v>
      </c>
      <c r="F52" s="166">
        <f t="shared" si="1"/>
        <v>-76.744131861006764</v>
      </c>
      <c r="G52" s="169"/>
    </row>
    <row r="53" spans="1:7" ht="20.25" customHeight="1">
      <c r="A53" s="181"/>
      <c r="B53" s="182" t="s">
        <v>49</v>
      </c>
      <c r="C53" s="183" t="s">
        <v>190</v>
      </c>
      <c r="D53" s="165">
        <v>708</v>
      </c>
      <c r="E53" s="165">
        <v>167.90736796353113</v>
      </c>
      <c r="F53" s="166">
        <f t="shared" si="1"/>
        <v>-76.284270061648144</v>
      </c>
      <c r="G53" s="169"/>
    </row>
    <row r="54" spans="1:7" ht="20.25" customHeight="1">
      <c r="A54" s="181"/>
      <c r="B54" s="182" t="s">
        <v>50</v>
      </c>
      <c r="C54" s="183" t="s">
        <v>190</v>
      </c>
      <c r="D54" s="165">
        <v>14</v>
      </c>
      <c r="E54" s="165">
        <v>0</v>
      </c>
      <c r="F54" s="166">
        <f t="shared" si="1"/>
        <v>-100</v>
      </c>
      <c r="G54" s="170"/>
    </row>
    <row r="55" spans="1:7" ht="16.5" customHeight="1">
      <c r="A55" s="181" t="s">
        <v>248</v>
      </c>
      <c r="B55" s="184" t="s">
        <v>51</v>
      </c>
      <c r="C55" s="183" t="s">
        <v>190</v>
      </c>
      <c r="D55" s="165">
        <v>1872</v>
      </c>
      <c r="E55" s="165">
        <f>SUM(E56:E69)</f>
        <v>3301.0192402385683</v>
      </c>
      <c r="F55" s="166">
        <f t="shared" si="1"/>
        <v>76.33649787599191</v>
      </c>
      <c r="G55" s="185"/>
    </row>
    <row r="56" spans="1:7" ht="21" customHeight="1">
      <c r="A56" s="181" t="s">
        <v>249</v>
      </c>
      <c r="B56" s="184" t="s">
        <v>52</v>
      </c>
      <c r="C56" s="183" t="s">
        <v>190</v>
      </c>
      <c r="D56" s="165">
        <v>210</v>
      </c>
      <c r="E56" s="165">
        <v>79.21229630712952</v>
      </c>
      <c r="F56" s="166">
        <f t="shared" si="1"/>
        <v>-62.2798589013669</v>
      </c>
      <c r="G56" s="168" t="s">
        <v>238</v>
      </c>
    </row>
    <row r="57" spans="1:7" ht="21" customHeight="1">
      <c r="A57" s="181" t="s">
        <v>250</v>
      </c>
      <c r="B57" s="184" t="s">
        <v>53</v>
      </c>
      <c r="C57" s="183" t="s">
        <v>190</v>
      </c>
      <c r="D57" s="165">
        <v>80</v>
      </c>
      <c r="E57" s="165">
        <v>32.535830488180743</v>
      </c>
      <c r="F57" s="166">
        <f t="shared" si="1"/>
        <v>-59.33021188977407</v>
      </c>
      <c r="G57" s="169"/>
    </row>
    <row r="58" spans="1:7">
      <c r="A58" s="181" t="s">
        <v>251</v>
      </c>
      <c r="B58" s="184" t="s">
        <v>54</v>
      </c>
      <c r="C58" s="183" t="s">
        <v>190</v>
      </c>
      <c r="D58" s="165">
        <v>155</v>
      </c>
      <c r="E58" s="165">
        <v>39.658801956077191</v>
      </c>
      <c r="F58" s="166">
        <f t="shared" si="1"/>
        <v>-74.413676157369551</v>
      </c>
      <c r="G58" s="170"/>
    </row>
    <row r="59" spans="1:7" ht="45">
      <c r="A59" s="181" t="s">
        <v>252</v>
      </c>
      <c r="B59" s="184" t="s">
        <v>55</v>
      </c>
      <c r="C59" s="183" t="s">
        <v>190</v>
      </c>
      <c r="D59" s="165">
        <v>128</v>
      </c>
      <c r="E59" s="165">
        <v>134.43923449862706</v>
      </c>
      <c r="F59" s="166">
        <f t="shared" si="1"/>
        <v>5.0306519520523949</v>
      </c>
      <c r="G59" s="175" t="s">
        <v>253</v>
      </c>
    </row>
    <row r="60" spans="1:7" ht="31.5">
      <c r="A60" s="181" t="s">
        <v>254</v>
      </c>
      <c r="B60" s="184" t="s">
        <v>183</v>
      </c>
      <c r="C60" s="183" t="s">
        <v>190</v>
      </c>
      <c r="D60" s="165">
        <v>195</v>
      </c>
      <c r="E60" s="165">
        <v>53.055820107446664</v>
      </c>
      <c r="F60" s="166">
        <f t="shared" si="1"/>
        <v>-72.791887124386335</v>
      </c>
      <c r="G60" s="168" t="s">
        <v>238</v>
      </c>
    </row>
    <row r="61" spans="1:7" ht="18" customHeight="1">
      <c r="A61" s="181" t="s">
        <v>255</v>
      </c>
      <c r="B61" s="184" t="s">
        <v>58</v>
      </c>
      <c r="C61" s="183" t="s">
        <v>190</v>
      </c>
      <c r="D61" s="165">
        <v>27</v>
      </c>
      <c r="E61" s="165">
        <v>12.708104509687832</v>
      </c>
      <c r="F61" s="166">
        <f t="shared" si="1"/>
        <v>-52.932946260415434</v>
      </c>
      <c r="G61" s="169"/>
    </row>
    <row r="62" spans="1:7" ht="18" customHeight="1">
      <c r="A62" s="181" t="s">
        <v>256</v>
      </c>
      <c r="B62" s="184" t="s">
        <v>257</v>
      </c>
      <c r="C62" s="183" t="s">
        <v>190</v>
      </c>
      <c r="D62" s="165">
        <v>867</v>
      </c>
      <c r="E62" s="165">
        <v>302.77477650947401</v>
      </c>
      <c r="F62" s="166">
        <f t="shared" si="1"/>
        <v>-65.077880448734248</v>
      </c>
      <c r="G62" s="169"/>
    </row>
    <row r="63" spans="1:7" ht="31.5">
      <c r="A63" s="181" t="s">
        <v>258</v>
      </c>
      <c r="B63" s="184" t="s">
        <v>79</v>
      </c>
      <c r="C63" s="183" t="s">
        <v>190</v>
      </c>
      <c r="D63" s="165">
        <v>96</v>
      </c>
      <c r="E63" s="165">
        <v>68.603181627421378</v>
      </c>
      <c r="F63" s="166">
        <f t="shared" si="1"/>
        <v>-28.53835247143607</v>
      </c>
      <c r="G63" s="170"/>
    </row>
    <row r="64" spans="1:7" ht="45">
      <c r="A64" s="181" t="s">
        <v>259</v>
      </c>
      <c r="B64" s="184" t="s">
        <v>33</v>
      </c>
      <c r="C64" s="183" t="s">
        <v>190</v>
      </c>
      <c r="D64" s="165">
        <v>33</v>
      </c>
      <c r="E64" s="165">
        <v>138.64235816776082</v>
      </c>
      <c r="F64" s="166">
        <f t="shared" si="1"/>
        <v>320.12835808412365</v>
      </c>
      <c r="G64" s="175" t="s">
        <v>260</v>
      </c>
    </row>
    <row r="65" spans="1:15" ht="45">
      <c r="A65" s="181" t="s">
        <v>261</v>
      </c>
      <c r="B65" s="184" t="s">
        <v>80</v>
      </c>
      <c r="C65" s="183" t="s">
        <v>190</v>
      </c>
      <c r="D65" s="165">
        <v>37</v>
      </c>
      <c r="E65" s="165">
        <v>39.243970565363625</v>
      </c>
      <c r="F65" s="166">
        <f>E65/D65*100-100</f>
        <v>6.0647853117935711</v>
      </c>
      <c r="G65" s="175" t="s">
        <v>262</v>
      </c>
    </row>
    <row r="66" spans="1:15" ht="45">
      <c r="A66" s="181" t="s">
        <v>263</v>
      </c>
      <c r="B66" s="184" t="s">
        <v>82</v>
      </c>
      <c r="C66" s="183" t="s">
        <v>190</v>
      </c>
      <c r="D66" s="165">
        <v>44</v>
      </c>
      <c r="E66" s="165">
        <v>15.280280235986183</v>
      </c>
      <c r="F66" s="166">
        <f t="shared" si="1"/>
        <v>-65.272090372758669</v>
      </c>
      <c r="G66" s="186" t="s">
        <v>238</v>
      </c>
    </row>
    <row r="67" spans="1:15" ht="19.5" customHeight="1">
      <c r="A67" s="181" t="s">
        <v>264</v>
      </c>
      <c r="B67" s="184" t="s">
        <v>56</v>
      </c>
      <c r="C67" s="183" t="s">
        <v>190</v>
      </c>
      <c r="D67" s="187"/>
      <c r="E67" s="165">
        <v>545.85198556398325</v>
      </c>
      <c r="F67" s="166">
        <v>100</v>
      </c>
      <c r="G67" s="188" t="s">
        <v>193</v>
      </c>
    </row>
    <row r="68" spans="1:15" ht="19.5" customHeight="1">
      <c r="A68" s="181" t="s">
        <v>265</v>
      </c>
      <c r="B68" s="184" t="s">
        <v>57</v>
      </c>
      <c r="C68" s="183" t="s">
        <v>190</v>
      </c>
      <c r="D68" s="165"/>
      <c r="E68" s="165">
        <v>13.135232344511877</v>
      </c>
      <c r="F68" s="166">
        <v>100</v>
      </c>
      <c r="G68" s="189"/>
    </row>
    <row r="69" spans="1:15">
      <c r="A69" s="181" t="s">
        <v>266</v>
      </c>
      <c r="B69" s="184" t="s">
        <v>267</v>
      </c>
      <c r="C69" s="183" t="s">
        <v>190</v>
      </c>
      <c r="D69" s="165"/>
      <c r="E69" s="165">
        <v>1825.8773673569183</v>
      </c>
      <c r="F69" s="166">
        <v>100</v>
      </c>
      <c r="G69" s="190"/>
    </row>
    <row r="70" spans="1:15">
      <c r="A70" s="181"/>
      <c r="F70" s="166"/>
      <c r="G70" s="191"/>
    </row>
    <row r="71" spans="1:15" ht="31.5">
      <c r="A71" s="192" t="s">
        <v>59</v>
      </c>
      <c r="B71" s="193" t="s">
        <v>60</v>
      </c>
      <c r="C71" s="194" t="s">
        <v>190</v>
      </c>
      <c r="D71" s="159">
        <v>714769</v>
      </c>
      <c r="E71" s="159">
        <f>E13+E44</f>
        <v>298469.07593511062</v>
      </c>
      <c r="F71" s="160">
        <f>E71/D71*100-100</f>
        <v>-58.242582437807094</v>
      </c>
      <c r="G71" s="195"/>
      <c r="H71" s="38"/>
      <c r="I71" s="38"/>
    </row>
    <row r="72" spans="1:15" ht="18.75" customHeight="1">
      <c r="A72" s="196" t="s">
        <v>61</v>
      </c>
      <c r="B72" s="197" t="s">
        <v>180</v>
      </c>
      <c r="C72" s="198" t="s">
        <v>190</v>
      </c>
      <c r="D72" s="159"/>
      <c r="E72" s="159">
        <f>E74-E71</f>
        <v>-25277.69891511061</v>
      </c>
      <c r="F72" s="160"/>
      <c r="G72" s="191"/>
    </row>
    <row r="73" spans="1:15" ht="30" customHeight="1">
      <c r="A73" s="196" t="s">
        <v>268</v>
      </c>
      <c r="B73" s="197" t="s">
        <v>269</v>
      </c>
      <c r="C73" s="198" t="s">
        <v>190</v>
      </c>
      <c r="D73" s="159">
        <v>390334</v>
      </c>
      <c r="E73" s="159"/>
      <c r="F73" s="160"/>
      <c r="G73" s="191"/>
      <c r="J73" s="199"/>
    </row>
    <row r="74" spans="1:15" ht="18" customHeight="1">
      <c r="A74" s="196" t="s">
        <v>63</v>
      </c>
      <c r="B74" s="197" t="s">
        <v>62</v>
      </c>
      <c r="C74" s="198" t="s">
        <v>190</v>
      </c>
      <c r="D74" s="159">
        <v>714769</v>
      </c>
      <c r="E74" s="159">
        <v>273191.37702000001</v>
      </c>
      <c r="F74" s="160">
        <f>E74/D74*100-100</f>
        <v>-61.779067500129408</v>
      </c>
      <c r="G74" s="191"/>
      <c r="H74" s="38"/>
      <c r="O74" s="200"/>
    </row>
    <row r="75" spans="1:15" ht="44.25" customHeight="1">
      <c r="A75" s="196" t="s">
        <v>64</v>
      </c>
      <c r="B75" s="197" t="s">
        <v>184</v>
      </c>
      <c r="C75" s="201" t="s">
        <v>194</v>
      </c>
      <c r="D75" s="202">
        <v>87153</v>
      </c>
      <c r="E75" s="202">
        <v>33310.699999999997</v>
      </c>
      <c r="F75" s="160">
        <f>E75/D75*100-100</f>
        <v>-61.779055224719748</v>
      </c>
      <c r="G75" s="185" t="s">
        <v>195</v>
      </c>
    </row>
    <row r="76" spans="1:15" ht="32.25" customHeight="1">
      <c r="A76" s="203"/>
      <c r="B76" s="197" t="s">
        <v>185</v>
      </c>
      <c r="C76" s="201" t="s">
        <v>196</v>
      </c>
      <c r="D76" s="202">
        <v>8201.31</v>
      </c>
      <c r="E76" s="202">
        <f>E74/E75*1000</f>
        <v>8201.3100000900631</v>
      </c>
      <c r="F76" s="160">
        <f>E76/D76*100-100</f>
        <v>1.0981722198266652E-9</v>
      </c>
      <c r="G76" s="204"/>
    </row>
    <row r="77" spans="1:15" ht="21" customHeight="1">
      <c r="A77" s="203"/>
      <c r="B77" s="193" t="s">
        <v>197</v>
      </c>
      <c r="C77" s="41"/>
      <c r="D77" s="205"/>
      <c r="E77" s="206"/>
      <c r="F77" s="160"/>
      <c r="G77" s="204"/>
    </row>
    <row r="78" spans="1:15" ht="31.5">
      <c r="A78" s="203"/>
      <c r="B78" s="207" t="s">
        <v>198</v>
      </c>
      <c r="C78" s="55" t="s">
        <v>199</v>
      </c>
      <c r="D78" s="208">
        <v>37</v>
      </c>
      <c r="E78" s="208">
        <f>E80+E81</f>
        <v>50.829142220029809</v>
      </c>
      <c r="F78" s="160"/>
      <c r="G78" s="204"/>
    </row>
    <row r="79" spans="1:15">
      <c r="A79" s="203"/>
      <c r="B79" s="207" t="s">
        <v>101</v>
      </c>
      <c r="C79" s="55"/>
      <c r="D79" s="208"/>
      <c r="E79" s="208"/>
      <c r="F79" s="160"/>
      <c r="G79" s="204"/>
    </row>
    <row r="80" spans="1:15">
      <c r="A80" s="203"/>
      <c r="B80" s="209" t="s">
        <v>200</v>
      </c>
      <c r="C80" s="55" t="s">
        <v>199</v>
      </c>
      <c r="D80" s="208">
        <v>32</v>
      </c>
      <c r="E80" s="208">
        <v>39.683518138655536</v>
      </c>
      <c r="F80" s="160"/>
      <c r="G80" s="204"/>
    </row>
    <row r="81" spans="1:7">
      <c r="A81" s="203"/>
      <c r="B81" s="209" t="s">
        <v>201</v>
      </c>
      <c r="C81" s="55" t="s">
        <v>199</v>
      </c>
      <c r="D81" s="208">
        <v>5</v>
      </c>
      <c r="E81" s="208">
        <v>11.145624081374271</v>
      </c>
      <c r="F81" s="160"/>
      <c r="G81" s="204"/>
    </row>
    <row r="82" spans="1:7" ht="31.5">
      <c r="A82" s="41"/>
      <c r="B82" s="210" t="s">
        <v>202</v>
      </c>
      <c r="C82" s="153" t="s">
        <v>203</v>
      </c>
      <c r="D82" s="208">
        <f>(D20+D46)*1000/12/D78+1</f>
        <v>362692.44144144148</v>
      </c>
      <c r="E82" s="208">
        <f>(E20+E46)*1000/3/E78</f>
        <v>424179.65435713175</v>
      </c>
      <c r="F82" s="206"/>
      <c r="G82" s="191"/>
    </row>
    <row r="83" spans="1:7">
      <c r="A83" s="41"/>
      <c r="B83" s="210" t="s">
        <v>101</v>
      </c>
      <c r="C83" s="153"/>
      <c r="D83" s="211"/>
      <c r="E83" s="161"/>
      <c r="F83" s="206"/>
      <c r="G83" s="191"/>
    </row>
    <row r="84" spans="1:7">
      <c r="A84" s="212"/>
      <c r="B84" s="213" t="s">
        <v>200</v>
      </c>
      <c r="C84" s="153" t="s">
        <v>203</v>
      </c>
      <c r="D84" s="208">
        <f>D20/D80/12*1000</f>
        <v>338104.16666666669</v>
      </c>
      <c r="E84" s="208">
        <f>E20/E80/3*1000</f>
        <v>347772.11413698632</v>
      </c>
      <c r="F84" s="214"/>
      <c r="G84" s="191"/>
    </row>
    <row r="85" spans="1:7" ht="31.5">
      <c r="A85" s="215"/>
      <c r="B85" s="213" t="s">
        <v>204</v>
      </c>
      <c r="C85" s="153" t="s">
        <v>203</v>
      </c>
      <c r="D85" s="208">
        <f>D46/D81/12*1000+2</f>
        <v>520052.00000000006</v>
      </c>
      <c r="E85" s="208">
        <f>E46/E81/3*1000</f>
        <v>696225.43538461521</v>
      </c>
      <c r="F85" s="214"/>
      <c r="G85" s="191"/>
    </row>
  </sheetData>
  <mergeCells count="24">
    <mergeCell ref="G45:G54"/>
    <mergeCell ref="G56:G58"/>
    <mergeCell ref="G60:G63"/>
    <mergeCell ref="G67:G69"/>
    <mergeCell ref="G15:G18"/>
    <mergeCell ref="G19:G24"/>
    <mergeCell ref="G26:G31"/>
    <mergeCell ref="G33:G38"/>
    <mergeCell ref="G41:G42"/>
    <mergeCell ref="D10:D11"/>
    <mergeCell ref="E10:E11"/>
    <mergeCell ref="F10:F11"/>
    <mergeCell ref="A1:G1"/>
    <mergeCell ref="A2:G2"/>
    <mergeCell ref="A3:G3"/>
    <mergeCell ref="A4:G4"/>
    <mergeCell ref="A5:D5"/>
    <mergeCell ref="A10:A11"/>
    <mergeCell ref="B10:B11"/>
    <mergeCell ref="C10:C11"/>
    <mergeCell ref="A6:D6"/>
    <mergeCell ref="A7:D7"/>
    <mergeCell ref="A8:G8"/>
    <mergeCell ref="G10:G11"/>
  </mergeCells>
  <pageMargins left="0.31496062992125984" right="0.19685039370078741" top="0.74803149606299213" bottom="0" header="0.31496062992125984" footer="0.31496062992125984"/>
  <pageSetup paperSize="9" scale="76" fitToWidth="3" fitToHeight="3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19"/>
  <sheetViews>
    <sheetView zoomScale="98" zoomScaleNormal="98" workbookViewId="0">
      <selection activeCell="C27" sqref="C27"/>
    </sheetView>
  </sheetViews>
  <sheetFormatPr defaultRowHeight="15"/>
  <cols>
    <col min="1" max="1" width="72.140625" customWidth="1"/>
    <col min="2" max="2" width="12.140625" customWidth="1"/>
    <col min="3" max="3" width="14.42578125" style="80" customWidth="1"/>
    <col min="4" max="4" width="15.140625" style="80" customWidth="1"/>
  </cols>
  <sheetData>
    <row r="1" spans="1:4">
      <c r="A1" s="1"/>
    </row>
    <row r="2" spans="1:4">
      <c r="A2" s="56" t="s">
        <v>65</v>
      </c>
      <c r="B2" s="56"/>
      <c r="C2" s="56"/>
      <c r="D2" s="56"/>
    </row>
    <row r="3" spans="1:4">
      <c r="A3" s="56" t="s">
        <v>229</v>
      </c>
      <c r="B3" s="56"/>
      <c r="C3" s="56"/>
      <c r="D3" s="56"/>
    </row>
    <row r="4" spans="1:4" ht="15.75" thickBot="1">
      <c r="A4" s="1"/>
      <c r="C4" s="81" t="s">
        <v>172</v>
      </c>
      <c r="D4" s="81"/>
    </row>
    <row r="5" spans="1:4" ht="38.25" customHeight="1">
      <c r="A5" s="46" t="s">
        <v>66</v>
      </c>
      <c r="B5" s="47" t="s">
        <v>103</v>
      </c>
      <c r="C5" s="93" t="s">
        <v>75</v>
      </c>
      <c r="D5" s="94" t="s">
        <v>81</v>
      </c>
    </row>
    <row r="6" spans="1:4" ht="15" customHeight="1">
      <c r="A6" s="48">
        <v>1</v>
      </c>
      <c r="B6" s="27">
        <v>2</v>
      </c>
      <c r="C6" s="95">
        <v>3</v>
      </c>
      <c r="D6" s="96">
        <v>4</v>
      </c>
    </row>
    <row r="7" spans="1:4" ht="15" customHeight="1">
      <c r="A7" s="49" t="s">
        <v>223</v>
      </c>
      <c r="B7" s="42" t="s">
        <v>211</v>
      </c>
      <c r="C7" s="97">
        <v>2863959805.3899999</v>
      </c>
      <c r="D7" s="98">
        <v>1942433064.4300001</v>
      </c>
    </row>
    <row r="8" spans="1:4" ht="15" customHeight="1">
      <c r="A8" s="49" t="s">
        <v>67</v>
      </c>
      <c r="B8" s="42" t="s">
        <v>212</v>
      </c>
      <c r="C8" s="99">
        <v>2286752424.6199999</v>
      </c>
      <c r="D8" s="100">
        <v>2317988294.77</v>
      </c>
    </row>
    <row r="9" spans="1:4" ht="15" customHeight="1">
      <c r="A9" s="50" t="s">
        <v>68</v>
      </c>
      <c r="B9" s="43" t="s">
        <v>213</v>
      </c>
      <c r="C9" s="101">
        <v>577207380.76999998</v>
      </c>
      <c r="D9" s="108">
        <v>-375555230.33999997</v>
      </c>
    </row>
    <row r="10" spans="1:4" ht="15" customHeight="1">
      <c r="A10" s="49" t="s">
        <v>224</v>
      </c>
      <c r="B10" s="42" t="s">
        <v>214</v>
      </c>
      <c r="C10" s="97">
        <v>535810387.30000001</v>
      </c>
      <c r="D10" s="98">
        <v>154422281.22</v>
      </c>
    </row>
    <row r="11" spans="1:4">
      <c r="A11" s="49" t="s">
        <v>51</v>
      </c>
      <c r="B11" s="42" t="s">
        <v>215</v>
      </c>
      <c r="C11" s="99">
        <v>9273925.7899999991</v>
      </c>
      <c r="D11" s="100">
        <v>37474487.18</v>
      </c>
    </row>
    <row r="12" spans="1:4" ht="16.5" customHeight="1">
      <c r="A12" s="49" t="s">
        <v>69</v>
      </c>
      <c r="B12" s="44" t="s">
        <v>216</v>
      </c>
      <c r="C12" s="97">
        <v>43354708.880000003</v>
      </c>
      <c r="D12" s="98">
        <v>25976775.370000001</v>
      </c>
    </row>
    <row r="13" spans="1:4" ht="15" customHeight="1">
      <c r="A13" s="50" t="s">
        <v>70</v>
      </c>
      <c r="B13" s="43" t="s">
        <v>217</v>
      </c>
      <c r="C13" s="101">
        <v>75477776.560000002</v>
      </c>
      <c r="D13" s="109">
        <v>-541475223.37</v>
      </c>
    </row>
    <row r="14" spans="1:4">
      <c r="A14" s="49" t="s">
        <v>71</v>
      </c>
      <c r="B14" s="42" t="s">
        <v>218</v>
      </c>
      <c r="C14" s="97">
        <v>1240662192.8800001</v>
      </c>
      <c r="D14" s="98">
        <v>875858.58</v>
      </c>
    </row>
    <row r="15" spans="1:4">
      <c r="A15" s="51" t="s">
        <v>72</v>
      </c>
      <c r="B15" s="43" t="s">
        <v>219</v>
      </c>
      <c r="C15" s="101">
        <v>1316139969.4400001</v>
      </c>
      <c r="D15" s="110">
        <v>-540599364.78999996</v>
      </c>
    </row>
    <row r="16" spans="1:4">
      <c r="A16" s="52" t="s">
        <v>73</v>
      </c>
      <c r="B16" s="42" t="s">
        <v>220</v>
      </c>
      <c r="C16" s="97">
        <v>158560941</v>
      </c>
      <c r="D16" s="102">
        <v>0</v>
      </c>
    </row>
    <row r="17" spans="1:4" ht="26.25">
      <c r="A17" s="107" t="s">
        <v>74</v>
      </c>
      <c r="B17" s="43">
        <v>200</v>
      </c>
      <c r="C17" s="111">
        <v>1157579028.4400001</v>
      </c>
      <c r="D17" s="110">
        <v>-540599364.78999996</v>
      </c>
    </row>
    <row r="18" spans="1:4">
      <c r="A18" s="53" t="s">
        <v>221</v>
      </c>
      <c r="B18" s="43" t="s">
        <v>222</v>
      </c>
      <c r="C18" s="111">
        <v>1157579028.4400001</v>
      </c>
      <c r="D18" s="110">
        <v>-540599364.78999996</v>
      </c>
    </row>
    <row r="19" spans="1:4" ht="15.75" thickBot="1">
      <c r="A19" s="45" t="s">
        <v>225</v>
      </c>
      <c r="B19" s="54">
        <v>500</v>
      </c>
      <c r="C19" s="111">
        <v>1157579028.4400001</v>
      </c>
      <c r="D19" s="110">
        <v>-540599364.78999996</v>
      </c>
    </row>
  </sheetData>
  <mergeCells count="3">
    <mergeCell ref="A2:D2"/>
    <mergeCell ref="A3:D3"/>
    <mergeCell ref="C4:D4"/>
  </mergeCells>
  <phoneticPr fontId="2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40"/>
  <sheetViews>
    <sheetView topLeftCell="A10" zoomScale="91" zoomScaleNormal="91" workbookViewId="0">
      <selection activeCell="F40" sqref="F40"/>
    </sheetView>
  </sheetViews>
  <sheetFormatPr defaultRowHeight="15"/>
  <cols>
    <col min="1" max="1" width="54.85546875" customWidth="1"/>
    <col min="2" max="2" width="9.28515625" customWidth="1"/>
    <col min="3" max="3" width="15.85546875" style="80" customWidth="1"/>
    <col min="4" max="4" width="14.85546875" style="80" customWidth="1"/>
    <col min="5" max="5" width="9.140625" customWidth="1"/>
    <col min="8" max="8" width="15.28515625" customWidth="1"/>
  </cols>
  <sheetData>
    <row r="1" spans="1:7">
      <c r="A1" s="57" t="s">
        <v>132</v>
      </c>
      <c r="B1" s="57"/>
      <c r="C1" s="57"/>
      <c r="D1" s="57"/>
      <c r="E1" s="3"/>
      <c r="F1" s="3"/>
      <c r="G1" s="3"/>
    </row>
    <row r="2" spans="1:7">
      <c r="A2" s="56" t="s">
        <v>226</v>
      </c>
      <c r="B2" s="56"/>
      <c r="C2" s="56"/>
      <c r="D2" s="56"/>
      <c r="E2" s="2"/>
      <c r="F2" s="2"/>
      <c r="G2" s="2"/>
    </row>
    <row r="3" spans="1:7" ht="18" customHeight="1">
      <c r="C3" s="66" t="s">
        <v>172</v>
      </c>
      <c r="D3" s="66"/>
    </row>
    <row r="4" spans="1:7" ht="54.75" customHeight="1">
      <c r="A4" s="19" t="s">
        <v>102</v>
      </c>
      <c r="B4" s="24" t="s">
        <v>103</v>
      </c>
      <c r="C4" s="67" t="s">
        <v>104</v>
      </c>
      <c r="D4" s="67" t="s">
        <v>105</v>
      </c>
    </row>
    <row r="5" spans="1:7">
      <c r="A5" s="20">
        <v>1</v>
      </c>
      <c r="B5" s="7">
        <v>2</v>
      </c>
      <c r="C5" s="68">
        <v>3</v>
      </c>
      <c r="D5" s="68">
        <v>4</v>
      </c>
    </row>
    <row r="6" spans="1:7">
      <c r="A6" s="21" t="s">
        <v>106</v>
      </c>
      <c r="B6" s="15"/>
      <c r="C6" s="69"/>
      <c r="D6" s="69"/>
    </row>
    <row r="7" spans="1:7">
      <c r="A7" s="22" t="s">
        <v>107</v>
      </c>
      <c r="B7" s="8">
        <v>10</v>
      </c>
      <c r="C7" s="70">
        <v>188719672.50999999</v>
      </c>
      <c r="D7" s="70">
        <v>9780756.5899999999</v>
      </c>
    </row>
    <row r="8" spans="1:7" ht="30.75" customHeight="1">
      <c r="A8" s="22" t="s">
        <v>108</v>
      </c>
      <c r="B8" s="8">
        <v>16</v>
      </c>
      <c r="C8" s="71">
        <v>789516376.67999995</v>
      </c>
      <c r="D8" s="71">
        <v>576637482.04999995</v>
      </c>
    </row>
    <row r="9" spans="1:7" ht="15" customHeight="1">
      <c r="A9" s="23" t="s">
        <v>109</v>
      </c>
      <c r="B9" s="8">
        <v>20</v>
      </c>
      <c r="C9" s="72">
        <v>1508867211.03</v>
      </c>
      <c r="D9" s="72">
        <v>1312346630.0899999</v>
      </c>
    </row>
    <row r="10" spans="1:7">
      <c r="A10" s="22" t="s">
        <v>110</v>
      </c>
      <c r="B10" s="8">
        <v>22</v>
      </c>
      <c r="C10" s="72">
        <v>404372082.50999999</v>
      </c>
      <c r="D10" s="72">
        <v>452833866.41000003</v>
      </c>
    </row>
    <row r="11" spans="1:7" ht="33.75" customHeight="1">
      <c r="A11" s="21" t="s">
        <v>205</v>
      </c>
      <c r="B11" s="14">
        <v>100</v>
      </c>
      <c r="C11" s="73">
        <v>2891475342.73</v>
      </c>
      <c r="D11" s="73">
        <v>2351598735.1399999</v>
      </c>
    </row>
    <row r="12" spans="1:7">
      <c r="A12" s="21" t="s">
        <v>111</v>
      </c>
      <c r="B12" s="26"/>
      <c r="C12" s="74"/>
      <c r="D12" s="74"/>
    </row>
    <row r="13" spans="1:7">
      <c r="A13" s="22" t="s">
        <v>112</v>
      </c>
      <c r="B13" s="10">
        <v>121</v>
      </c>
      <c r="C13" s="71">
        <v>8909667572.0699997</v>
      </c>
      <c r="D13" s="71">
        <v>8471063405.1700001</v>
      </c>
    </row>
    <row r="14" spans="1:7">
      <c r="A14" s="22" t="s">
        <v>113</v>
      </c>
      <c r="B14" s="10">
        <v>125</v>
      </c>
      <c r="C14" s="75">
        <v>265000</v>
      </c>
      <c r="D14" s="75">
        <v>0</v>
      </c>
    </row>
    <row r="15" spans="1:7">
      <c r="A15" s="22" t="s">
        <v>114</v>
      </c>
      <c r="B15" s="10">
        <v>127</v>
      </c>
      <c r="C15" s="71">
        <v>470490177</v>
      </c>
      <c r="D15" s="71">
        <v>11919216.07</v>
      </c>
    </row>
    <row r="16" spans="1:7" ht="15.75" customHeight="1">
      <c r="A16" s="21" t="s">
        <v>206</v>
      </c>
      <c r="B16" s="11">
        <v>200</v>
      </c>
      <c r="C16" s="76">
        <v>9380422749.0699997</v>
      </c>
      <c r="D16" s="76">
        <v>8482982621.2399998</v>
      </c>
    </row>
    <row r="17" spans="1:4">
      <c r="A17" s="21" t="s">
        <v>115</v>
      </c>
      <c r="B17" s="12"/>
      <c r="C17" s="73">
        <v>12271898091.799999</v>
      </c>
      <c r="D17" s="73">
        <v>10834581356.379999</v>
      </c>
    </row>
    <row r="18" spans="1:4">
      <c r="A18" s="21" t="s">
        <v>116</v>
      </c>
      <c r="B18" s="13"/>
      <c r="C18" s="72"/>
      <c r="D18" s="72"/>
    </row>
    <row r="19" spans="1:4" ht="26.25" customHeight="1">
      <c r="A19" s="22" t="s">
        <v>117</v>
      </c>
      <c r="B19" s="9">
        <v>214</v>
      </c>
      <c r="C19" s="74">
        <v>1808547695.45</v>
      </c>
      <c r="D19" s="74">
        <v>3861436238.4899998</v>
      </c>
    </row>
    <row r="20" spans="1:4">
      <c r="A20" s="22" t="s">
        <v>178</v>
      </c>
      <c r="B20" s="9">
        <v>215</v>
      </c>
      <c r="C20" s="74">
        <v>122276029.15000001</v>
      </c>
      <c r="D20" s="74">
        <v>52705296.530000001</v>
      </c>
    </row>
    <row r="21" spans="1:4" ht="15" customHeight="1">
      <c r="A21" s="22" t="s">
        <v>173</v>
      </c>
      <c r="B21" s="9">
        <v>216</v>
      </c>
      <c r="C21" s="74">
        <v>115132423</v>
      </c>
      <c r="D21" s="74">
        <v>0</v>
      </c>
    </row>
    <row r="22" spans="1:4" ht="17.25" customHeight="1">
      <c r="A22" s="22" t="s">
        <v>118</v>
      </c>
      <c r="B22" s="9">
        <v>217</v>
      </c>
      <c r="C22" s="74">
        <v>160728713.97</v>
      </c>
      <c r="D22" s="74">
        <v>137153965.78999999</v>
      </c>
    </row>
    <row r="23" spans="1:4" ht="17.25" customHeight="1">
      <c r="A23" s="22" t="s">
        <v>227</v>
      </c>
      <c r="B23" s="9">
        <v>219</v>
      </c>
      <c r="C23" s="74">
        <v>82000000</v>
      </c>
      <c r="D23" s="74">
        <v>0</v>
      </c>
    </row>
    <row r="24" spans="1:4" ht="16.5" customHeight="1">
      <c r="A24" s="22" t="s">
        <v>119</v>
      </c>
      <c r="B24" s="9">
        <v>222</v>
      </c>
      <c r="C24" s="74">
        <v>188969052.22</v>
      </c>
      <c r="D24" s="74">
        <v>173326629.81</v>
      </c>
    </row>
    <row r="25" spans="1:4" ht="28.5" customHeight="1">
      <c r="A25" s="21" t="s">
        <v>207</v>
      </c>
      <c r="B25" s="14">
        <v>300</v>
      </c>
      <c r="C25" s="73">
        <v>2477653913.79</v>
      </c>
      <c r="D25" s="73">
        <v>4224622130.6199999</v>
      </c>
    </row>
    <row r="26" spans="1:4">
      <c r="A26" s="21" t="s">
        <v>120</v>
      </c>
      <c r="B26" s="25"/>
      <c r="C26" s="77"/>
      <c r="D26" s="77"/>
    </row>
    <row r="27" spans="1:4">
      <c r="A27" s="22" t="s">
        <v>121</v>
      </c>
      <c r="B27" s="9">
        <v>313</v>
      </c>
      <c r="C27" s="71">
        <v>183036812</v>
      </c>
      <c r="D27" s="71">
        <v>437457981</v>
      </c>
    </row>
    <row r="28" spans="1:4" ht="25.5">
      <c r="A28" s="22" t="s">
        <v>174</v>
      </c>
      <c r="B28" s="10">
        <v>314</v>
      </c>
      <c r="C28" s="71">
        <v>1767208397.8099999</v>
      </c>
      <c r="D28" s="71">
        <v>0</v>
      </c>
    </row>
    <row r="29" spans="1:4">
      <c r="A29" s="22" t="s">
        <v>122</v>
      </c>
      <c r="B29" s="10">
        <v>316</v>
      </c>
      <c r="C29" s="71">
        <v>1227897272</v>
      </c>
      <c r="D29" s="71">
        <v>0</v>
      </c>
    </row>
    <row r="30" spans="1:4">
      <c r="A30" s="22" t="s">
        <v>123</v>
      </c>
      <c r="B30" s="10">
        <v>321</v>
      </c>
      <c r="C30" s="78">
        <v>470490177</v>
      </c>
      <c r="D30" s="78">
        <v>0</v>
      </c>
    </row>
    <row r="31" spans="1:4" ht="25.5">
      <c r="A31" s="21" t="s">
        <v>208</v>
      </c>
      <c r="B31" s="14">
        <v>400</v>
      </c>
      <c r="C31" s="73">
        <v>3648632658.8099999</v>
      </c>
      <c r="D31" s="73">
        <v>437457981</v>
      </c>
    </row>
    <row r="32" spans="1:4">
      <c r="A32" s="21" t="s">
        <v>124</v>
      </c>
      <c r="B32" s="39"/>
      <c r="C32" s="79"/>
      <c r="D32" s="79"/>
    </row>
    <row r="33" spans="1:4">
      <c r="A33" s="22" t="s">
        <v>125</v>
      </c>
      <c r="B33" s="10">
        <v>410</v>
      </c>
      <c r="C33" s="71">
        <v>384518370.27999997</v>
      </c>
      <c r="D33" s="71">
        <v>384518370.27999997</v>
      </c>
    </row>
    <row r="34" spans="1:4" ht="15" customHeight="1">
      <c r="A34" s="22" t="s">
        <v>127</v>
      </c>
      <c r="B34" s="9">
        <v>413</v>
      </c>
      <c r="C34" s="71">
        <v>4421640159.6300001</v>
      </c>
      <c r="D34" s="71">
        <v>5750370069.71</v>
      </c>
    </row>
    <row r="35" spans="1:4">
      <c r="A35" s="22" t="s">
        <v>128</v>
      </c>
      <c r="B35" s="9">
        <v>414</v>
      </c>
      <c r="C35" s="71">
        <v>1339452989.29</v>
      </c>
      <c r="D35" s="71">
        <v>37612804.770000003</v>
      </c>
    </row>
    <row r="36" spans="1:4" ht="26.25" customHeight="1">
      <c r="A36" s="21" t="s">
        <v>129</v>
      </c>
      <c r="B36" s="14">
        <v>420</v>
      </c>
      <c r="C36" s="76">
        <v>6145611519.1999998</v>
      </c>
      <c r="D36" s="76">
        <v>6172501244.7600002</v>
      </c>
    </row>
    <row r="37" spans="1:4">
      <c r="A37" s="21" t="s">
        <v>130</v>
      </c>
      <c r="B37" s="14">
        <v>500</v>
      </c>
      <c r="C37" s="76">
        <v>6145611519.1999998</v>
      </c>
      <c r="D37" s="76">
        <v>6172501244.7600002</v>
      </c>
    </row>
    <row r="38" spans="1:4" ht="26.25" customHeight="1">
      <c r="A38" s="21" t="s">
        <v>131</v>
      </c>
      <c r="B38" s="12"/>
      <c r="C38" s="73">
        <v>12271898091.799999</v>
      </c>
      <c r="D38" s="73">
        <v>10834581356.379999</v>
      </c>
    </row>
    <row r="39" spans="1:4">
      <c r="A39" s="4"/>
    </row>
    <row r="40" spans="1:4">
      <c r="A40" s="4"/>
    </row>
  </sheetData>
  <mergeCells count="3">
    <mergeCell ref="A1:D1"/>
    <mergeCell ref="A2:D2"/>
    <mergeCell ref="C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C24"/>
  <sheetViews>
    <sheetView zoomScale="91" zoomScaleNormal="91" workbookViewId="0">
      <selection activeCell="G16" sqref="G16"/>
    </sheetView>
  </sheetViews>
  <sheetFormatPr defaultRowHeight="15"/>
  <cols>
    <col min="1" max="1" width="51" customWidth="1"/>
    <col min="2" max="2" width="9.42578125" bestFit="1" customWidth="1"/>
    <col min="3" max="3" width="15.140625" style="80" customWidth="1"/>
    <col min="4" max="4" width="15.28515625" style="80" customWidth="1"/>
    <col min="5" max="5" width="14" customWidth="1"/>
    <col min="6" max="6" width="11.85546875" customWidth="1"/>
    <col min="7" max="7" width="12.42578125" customWidth="1"/>
    <col min="8" max="8" width="11.5703125" customWidth="1"/>
    <col min="9" max="9" width="13.28515625" customWidth="1"/>
  </cols>
  <sheetData>
    <row r="1" spans="1:29">
      <c r="A1" s="57" t="s">
        <v>148</v>
      </c>
      <c r="B1" s="57"/>
      <c r="C1" s="57"/>
      <c r="D1" s="57"/>
      <c r="E1" s="57"/>
      <c r="F1" s="57"/>
      <c r="G1" s="57"/>
      <c r="H1" s="57"/>
      <c r="I1" s="5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>
      <c r="A2" s="56" t="s">
        <v>226</v>
      </c>
      <c r="B2" s="56"/>
      <c r="C2" s="56"/>
      <c r="D2" s="56"/>
      <c r="E2" s="56"/>
      <c r="F2" s="56"/>
      <c r="G2" s="56"/>
      <c r="H2" s="56"/>
      <c r="I2" s="56"/>
    </row>
    <row r="3" spans="1:29" ht="15.75" customHeight="1">
      <c r="A3" s="5"/>
      <c r="B3" s="5"/>
      <c r="C3" s="87"/>
      <c r="D3" s="87"/>
      <c r="E3" s="5"/>
      <c r="F3" s="5"/>
      <c r="G3" s="5"/>
      <c r="H3" s="58" t="s">
        <v>172</v>
      </c>
      <c r="I3" s="58"/>
    </row>
    <row r="4" spans="1:29" ht="15.75" customHeight="1">
      <c r="A4" s="113" t="s">
        <v>133</v>
      </c>
      <c r="B4" s="114" t="s">
        <v>103</v>
      </c>
      <c r="C4" s="115" t="s">
        <v>134</v>
      </c>
      <c r="D4" s="115"/>
      <c r="E4" s="115"/>
      <c r="F4" s="115"/>
      <c r="G4" s="115"/>
      <c r="H4" s="114" t="s">
        <v>135</v>
      </c>
      <c r="I4" s="114" t="s">
        <v>136</v>
      </c>
    </row>
    <row r="5" spans="1:29" ht="73.5" customHeight="1">
      <c r="A5" s="113"/>
      <c r="B5" s="114"/>
      <c r="C5" s="88" t="s">
        <v>125</v>
      </c>
      <c r="D5" s="88" t="s">
        <v>126</v>
      </c>
      <c r="E5" s="88" t="s">
        <v>137</v>
      </c>
      <c r="F5" s="88" t="s">
        <v>175</v>
      </c>
      <c r="G5" s="88" t="s">
        <v>146</v>
      </c>
      <c r="H5" s="114"/>
      <c r="I5" s="114"/>
    </row>
    <row r="6" spans="1:29">
      <c r="A6" s="116">
        <v>1</v>
      </c>
      <c r="B6" s="83">
        <v>2</v>
      </c>
      <c r="C6" s="83">
        <v>3</v>
      </c>
      <c r="D6" s="83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</row>
    <row r="7" spans="1:29" ht="15" customHeight="1">
      <c r="A7" s="118" t="s">
        <v>138</v>
      </c>
      <c r="B7" s="119">
        <v>10</v>
      </c>
      <c r="C7" s="112">
        <v>333381256.51999998</v>
      </c>
      <c r="D7" s="89"/>
      <c r="E7" s="89"/>
      <c r="F7" s="112">
        <v>5922343766.8299999</v>
      </c>
      <c r="G7" s="112">
        <v>406238472.44</v>
      </c>
      <c r="H7" s="90"/>
      <c r="I7" s="112">
        <v>6661963495.79</v>
      </c>
    </row>
    <row r="8" spans="1:29" ht="15" customHeight="1">
      <c r="A8" s="120" t="s">
        <v>139</v>
      </c>
      <c r="B8" s="121">
        <v>100</v>
      </c>
      <c r="C8" s="112">
        <v>333381256.51999998</v>
      </c>
      <c r="D8" s="89"/>
      <c r="E8" s="89"/>
      <c r="F8" s="112">
        <v>5922343766.8299999</v>
      </c>
      <c r="G8" s="112">
        <v>406238472.44</v>
      </c>
      <c r="H8" s="90"/>
      <c r="I8" s="112">
        <v>6661963495.79</v>
      </c>
    </row>
    <row r="9" spans="1:29" ht="26.25" customHeight="1">
      <c r="A9" s="122" t="s">
        <v>140</v>
      </c>
      <c r="B9" s="123">
        <v>200</v>
      </c>
      <c r="C9" s="90"/>
      <c r="D9" s="90"/>
      <c r="E9" s="90"/>
      <c r="F9" s="124">
        <v>-171973697.12</v>
      </c>
      <c r="G9" s="125">
        <v>-368625667.67000002</v>
      </c>
      <c r="H9" s="90"/>
      <c r="I9" s="126">
        <v>-540599364.78999996</v>
      </c>
    </row>
    <row r="10" spans="1:29" ht="15" customHeight="1">
      <c r="A10" s="120" t="s">
        <v>141</v>
      </c>
      <c r="B10" s="127">
        <v>210</v>
      </c>
      <c r="C10" s="90"/>
      <c r="D10" s="90"/>
      <c r="E10" s="90"/>
      <c r="F10" s="90"/>
      <c r="G10" s="128">
        <v>-368625667.67000002</v>
      </c>
      <c r="H10" s="90"/>
      <c r="I10" s="125">
        <v>-368625667.67000002</v>
      </c>
    </row>
    <row r="11" spans="1:29" s="40" customFormat="1" ht="25.5">
      <c r="A11" s="118" t="s">
        <v>186</v>
      </c>
      <c r="B11" s="129">
        <v>220</v>
      </c>
      <c r="C11" s="89"/>
      <c r="D11" s="89"/>
      <c r="E11" s="89"/>
      <c r="F11" s="124">
        <v>-171973697.12</v>
      </c>
      <c r="G11" s="89"/>
      <c r="H11" s="89"/>
      <c r="I11" s="124">
        <v>-171973697.12</v>
      </c>
    </row>
    <row r="12" spans="1:29" ht="15" customHeight="1">
      <c r="A12" s="120" t="s">
        <v>101</v>
      </c>
      <c r="B12" s="130"/>
      <c r="C12" s="90"/>
      <c r="D12" s="90"/>
      <c r="E12" s="90"/>
      <c r="F12" s="90"/>
      <c r="G12" s="90"/>
      <c r="H12" s="90"/>
      <c r="I12" s="89"/>
    </row>
    <row r="13" spans="1:29" ht="25.5">
      <c r="A13" s="120" t="s">
        <v>187</v>
      </c>
      <c r="B13" s="83">
        <v>223</v>
      </c>
      <c r="C13" s="90"/>
      <c r="D13" s="90"/>
      <c r="E13" s="90"/>
      <c r="F13" s="131">
        <v>-171973697.12</v>
      </c>
      <c r="G13" s="90"/>
      <c r="H13" s="90"/>
      <c r="I13" s="124">
        <v>-171973697.12</v>
      </c>
    </row>
    <row r="14" spans="1:29" ht="24" customHeight="1">
      <c r="A14" s="118" t="s">
        <v>142</v>
      </c>
      <c r="B14" s="121">
        <v>300</v>
      </c>
      <c r="C14" s="90"/>
      <c r="D14" s="89"/>
      <c r="E14" s="89"/>
      <c r="F14" s="89"/>
      <c r="G14" s="89"/>
      <c r="H14" s="89"/>
      <c r="I14" s="89"/>
    </row>
    <row r="15" spans="1:29" ht="15" customHeight="1">
      <c r="A15" s="120" t="s">
        <v>101</v>
      </c>
      <c r="B15" s="130"/>
      <c r="C15" s="90"/>
      <c r="D15" s="90"/>
      <c r="E15" s="90"/>
      <c r="F15" s="90"/>
      <c r="G15" s="90"/>
      <c r="H15" s="90"/>
      <c r="I15" s="89"/>
    </row>
    <row r="16" spans="1:29" ht="19.5" customHeight="1">
      <c r="A16" s="120" t="s">
        <v>177</v>
      </c>
      <c r="B16" s="83">
        <v>319</v>
      </c>
      <c r="C16" s="132">
        <v>51137113.759999998</v>
      </c>
      <c r="D16" s="91"/>
      <c r="E16" s="90"/>
      <c r="F16" s="90"/>
      <c r="G16" s="90"/>
      <c r="H16" s="90"/>
      <c r="I16" s="112">
        <v>51137113.759999998</v>
      </c>
    </row>
    <row r="17" spans="1:9" ht="24" customHeight="1">
      <c r="A17" s="118" t="s">
        <v>143</v>
      </c>
      <c r="B17" s="121">
        <v>400</v>
      </c>
      <c r="C17" s="112">
        <v>384518370.27999997</v>
      </c>
      <c r="D17" s="112"/>
      <c r="E17" s="112"/>
      <c r="F17" s="112">
        <v>5750370069.71</v>
      </c>
      <c r="G17" s="112">
        <v>37612804.770000003</v>
      </c>
      <c r="H17" s="112"/>
      <c r="I17" s="112">
        <v>6172501244.7600002</v>
      </c>
    </row>
    <row r="18" spans="1:9" ht="24.75" customHeight="1">
      <c r="A18" s="118" t="s">
        <v>144</v>
      </c>
      <c r="B18" s="121">
        <v>500</v>
      </c>
      <c r="C18" s="112">
        <v>384518370.27999997</v>
      </c>
      <c r="D18" s="112"/>
      <c r="E18" s="112"/>
      <c r="F18" s="112">
        <v>5750370069.71</v>
      </c>
      <c r="G18" s="112">
        <v>37612804.770000003</v>
      </c>
      <c r="H18" s="112"/>
      <c r="I18" s="112">
        <v>6172501244.7600002</v>
      </c>
    </row>
    <row r="19" spans="1:9" ht="24.75" customHeight="1">
      <c r="A19" s="118" t="s">
        <v>230</v>
      </c>
      <c r="B19" s="121">
        <v>600</v>
      </c>
      <c r="C19" s="112"/>
      <c r="D19" s="112"/>
      <c r="E19" s="112"/>
      <c r="F19" s="137">
        <v>-1328729910.0799999</v>
      </c>
      <c r="G19" s="112">
        <v>1301840184.52</v>
      </c>
      <c r="H19" s="112"/>
      <c r="I19" s="138">
        <v>-26889725.559999999</v>
      </c>
    </row>
    <row r="20" spans="1:9" ht="29.25" customHeight="1">
      <c r="A20" s="120" t="s">
        <v>141</v>
      </c>
      <c r="B20" s="83">
        <v>610</v>
      </c>
      <c r="C20" s="90"/>
      <c r="D20" s="90"/>
      <c r="E20" s="90"/>
      <c r="F20" s="91"/>
      <c r="G20" s="132">
        <v>1301840184.52</v>
      </c>
      <c r="H20" s="91"/>
      <c r="I20" s="112">
        <v>1301840184.52</v>
      </c>
    </row>
    <row r="21" spans="1:9" ht="28.5" customHeight="1">
      <c r="A21" s="118" t="s">
        <v>145</v>
      </c>
      <c r="B21" s="121">
        <v>620</v>
      </c>
      <c r="C21" s="89"/>
      <c r="D21" s="89"/>
      <c r="E21" s="89"/>
      <c r="F21" s="137">
        <v>-1328729910.0799999</v>
      </c>
      <c r="G21" s="133"/>
      <c r="H21" s="91"/>
      <c r="I21" s="137">
        <v>-1328729910.0799999</v>
      </c>
    </row>
    <row r="22" spans="1:9" ht="18" customHeight="1">
      <c r="A22" s="120" t="s">
        <v>101</v>
      </c>
      <c r="B22" s="88"/>
      <c r="C22" s="92"/>
      <c r="D22" s="92"/>
      <c r="E22" s="92"/>
      <c r="F22" s="134"/>
      <c r="G22" s="134"/>
      <c r="H22" s="91"/>
      <c r="I22" s="135"/>
    </row>
    <row r="23" spans="1:9" ht="26.25" customHeight="1">
      <c r="A23" s="120" t="s">
        <v>176</v>
      </c>
      <c r="B23" s="83">
        <v>623</v>
      </c>
      <c r="C23" s="90"/>
      <c r="D23" s="90"/>
      <c r="E23" s="90"/>
      <c r="F23" s="139">
        <v>-1328729910.0799999</v>
      </c>
      <c r="G23" s="91"/>
      <c r="H23" s="91"/>
      <c r="I23" s="137">
        <v>-1328729910.0799999</v>
      </c>
    </row>
    <row r="24" spans="1:9" ht="25.5">
      <c r="A24" s="118" t="s">
        <v>147</v>
      </c>
      <c r="B24" s="121">
        <v>800</v>
      </c>
      <c r="C24" s="112">
        <v>384518370.27999997</v>
      </c>
      <c r="D24" s="89"/>
      <c r="E24" s="89"/>
      <c r="F24" s="112">
        <v>4421640159.6300001</v>
      </c>
      <c r="G24" s="112">
        <v>1339452989.29</v>
      </c>
      <c r="H24" s="136"/>
      <c r="I24" s="112">
        <v>6145611519.1999998</v>
      </c>
    </row>
  </sheetData>
  <mergeCells count="8">
    <mergeCell ref="A1:I1"/>
    <mergeCell ref="A2:I2"/>
    <mergeCell ref="A4:A5"/>
    <mergeCell ref="B4:B5"/>
    <mergeCell ref="C4:G4"/>
    <mergeCell ref="H4:H5"/>
    <mergeCell ref="I4:I5"/>
    <mergeCell ref="H3:I3"/>
  </mergeCells>
  <pageMargins left="0.70866141732283472" right="0.70866141732283472" top="0.74803149606299213" bottom="0" header="0.31496062992125984" footer="0.31496062992125984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R39"/>
  <sheetViews>
    <sheetView topLeftCell="A22" workbookViewId="0">
      <selection activeCell="D39" sqref="D39"/>
    </sheetView>
  </sheetViews>
  <sheetFormatPr defaultRowHeight="15"/>
  <cols>
    <col min="1" max="1" width="55.140625" customWidth="1"/>
    <col min="3" max="3" width="13.7109375" style="80" customWidth="1"/>
    <col min="4" max="4" width="14.42578125" style="80" customWidth="1"/>
  </cols>
  <sheetData>
    <row r="1" spans="1:18">
      <c r="A1" s="59" t="s">
        <v>171</v>
      </c>
      <c r="B1" s="59"/>
      <c r="C1" s="59"/>
      <c r="D1" s="59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>
      <c r="A2" s="56" t="s">
        <v>226</v>
      </c>
      <c r="B2" s="56"/>
      <c r="C2" s="56"/>
      <c r="D2" s="56"/>
    </row>
    <row r="3" spans="1:18" ht="15.75">
      <c r="A3" s="5"/>
      <c r="B3" s="5"/>
      <c r="C3" s="81" t="s">
        <v>172</v>
      </c>
      <c r="D3" s="81"/>
    </row>
    <row r="4" spans="1:18" ht="47.25" customHeight="1">
      <c r="A4" s="29" t="s">
        <v>66</v>
      </c>
      <c r="B4" s="30" t="s">
        <v>103</v>
      </c>
      <c r="C4" s="82" t="s">
        <v>75</v>
      </c>
      <c r="D4" s="82" t="s">
        <v>81</v>
      </c>
    </row>
    <row r="5" spans="1:18">
      <c r="A5" s="28">
        <v>1</v>
      </c>
      <c r="B5" s="28">
        <v>2</v>
      </c>
      <c r="C5" s="83">
        <v>3</v>
      </c>
      <c r="D5" s="83">
        <v>4</v>
      </c>
    </row>
    <row r="6" spans="1:18">
      <c r="A6" s="64" t="s">
        <v>149</v>
      </c>
      <c r="B6" s="64"/>
      <c r="C6" s="64"/>
      <c r="D6" s="64"/>
    </row>
    <row r="7" spans="1:18" ht="25.5">
      <c r="A7" s="105" t="s">
        <v>150</v>
      </c>
      <c r="B7" s="32">
        <v>10</v>
      </c>
      <c r="C7" s="103">
        <v>2619224411.1900001</v>
      </c>
      <c r="D7" s="103">
        <v>2058190978.6900001</v>
      </c>
    </row>
    <row r="8" spans="1:18">
      <c r="A8" s="33" t="s">
        <v>101</v>
      </c>
      <c r="B8" s="34"/>
      <c r="C8" s="84"/>
      <c r="D8" s="84"/>
    </row>
    <row r="9" spans="1:18">
      <c r="A9" s="31" t="s">
        <v>151</v>
      </c>
      <c r="B9" s="16">
        <v>11</v>
      </c>
      <c r="C9" s="104">
        <v>2616278870.7800002</v>
      </c>
      <c r="D9" s="104">
        <v>2050464527.0699999</v>
      </c>
    </row>
    <row r="10" spans="1:18">
      <c r="A10" s="31" t="s">
        <v>152</v>
      </c>
      <c r="B10" s="16">
        <v>16</v>
      </c>
      <c r="C10" s="104">
        <v>2945540.41</v>
      </c>
      <c r="D10" s="104">
        <v>7726451.6200000001</v>
      </c>
    </row>
    <row r="11" spans="1:18" ht="25.5">
      <c r="A11" s="105" t="s">
        <v>153</v>
      </c>
      <c r="B11" s="32">
        <v>20</v>
      </c>
      <c r="C11" s="103">
        <v>2617777826.27</v>
      </c>
      <c r="D11" s="103">
        <v>1373160997.5899999</v>
      </c>
    </row>
    <row r="12" spans="1:18">
      <c r="A12" s="33" t="s">
        <v>101</v>
      </c>
      <c r="B12" s="35"/>
      <c r="C12" s="85"/>
      <c r="D12" s="85"/>
    </row>
    <row r="13" spans="1:18">
      <c r="A13" s="31" t="s">
        <v>154</v>
      </c>
      <c r="B13" s="16">
        <v>21</v>
      </c>
      <c r="C13" s="104">
        <v>1721461987.45</v>
      </c>
      <c r="D13" s="104">
        <v>840332843.75</v>
      </c>
    </row>
    <row r="14" spans="1:18">
      <c r="A14" s="31" t="s">
        <v>155</v>
      </c>
      <c r="B14" s="16">
        <v>23</v>
      </c>
      <c r="C14" s="104">
        <v>462188590.67000002</v>
      </c>
      <c r="D14" s="104">
        <v>353360092.08999997</v>
      </c>
    </row>
    <row r="15" spans="1:18">
      <c r="A15" s="31" t="s">
        <v>156</v>
      </c>
      <c r="B15" s="16">
        <v>26</v>
      </c>
      <c r="C15" s="104">
        <v>110767550.45</v>
      </c>
      <c r="D15" s="104">
        <v>69224589.5</v>
      </c>
    </row>
    <row r="16" spans="1:18">
      <c r="A16" s="31" t="s">
        <v>157</v>
      </c>
      <c r="B16" s="16">
        <v>27</v>
      </c>
      <c r="C16" s="104">
        <v>323359697.69999999</v>
      </c>
      <c r="D16" s="104">
        <v>110243472.25</v>
      </c>
    </row>
    <row r="17" spans="1:4" ht="26.25" customHeight="1">
      <c r="A17" s="105" t="s">
        <v>158</v>
      </c>
      <c r="B17" s="32">
        <v>30</v>
      </c>
      <c r="C17" s="103">
        <v>1446584.92</v>
      </c>
      <c r="D17" s="103">
        <v>685029981.10000002</v>
      </c>
    </row>
    <row r="18" spans="1:4" ht="16.5" customHeight="1">
      <c r="A18" s="60" t="s">
        <v>159</v>
      </c>
      <c r="B18" s="61"/>
      <c r="C18" s="61"/>
      <c r="D18" s="62"/>
    </row>
    <row r="19" spans="1:4" ht="25.5">
      <c r="A19" s="105" t="s">
        <v>160</v>
      </c>
      <c r="B19" s="32">
        <v>40</v>
      </c>
      <c r="C19" s="103">
        <v>97000000</v>
      </c>
      <c r="D19" s="103">
        <v>51137113.759999998</v>
      </c>
    </row>
    <row r="20" spans="1:4">
      <c r="A20" s="33" t="s">
        <v>101</v>
      </c>
      <c r="B20" s="35"/>
      <c r="C20" s="85"/>
      <c r="D20" s="85"/>
    </row>
    <row r="21" spans="1:4">
      <c r="A21" s="33" t="s">
        <v>228</v>
      </c>
      <c r="B21" s="16">
        <v>41</v>
      </c>
      <c r="C21" s="104">
        <v>97000000</v>
      </c>
      <c r="D21" s="104">
        <v>0</v>
      </c>
    </row>
    <row r="22" spans="1:4">
      <c r="A22" s="31" t="s">
        <v>152</v>
      </c>
      <c r="B22" s="16">
        <v>51</v>
      </c>
      <c r="C22" s="104">
        <v>0</v>
      </c>
      <c r="D22" s="104">
        <v>51137113.759999998</v>
      </c>
    </row>
    <row r="23" spans="1:4" ht="25.5">
      <c r="A23" s="105" t="s">
        <v>161</v>
      </c>
      <c r="B23" s="32">
        <v>60</v>
      </c>
      <c r="C23" s="103">
        <v>1507669</v>
      </c>
      <c r="D23" s="103">
        <v>728478866</v>
      </c>
    </row>
    <row r="24" spans="1:4" ht="15" customHeight="1">
      <c r="A24" s="33" t="s">
        <v>101</v>
      </c>
      <c r="B24" s="35"/>
      <c r="C24" s="104"/>
      <c r="D24" s="104"/>
    </row>
    <row r="25" spans="1:4" ht="15" customHeight="1">
      <c r="A25" s="33" t="s">
        <v>162</v>
      </c>
      <c r="B25" s="16">
        <v>61</v>
      </c>
      <c r="C25" s="104">
        <v>1210869</v>
      </c>
      <c r="D25" s="104">
        <v>728355666</v>
      </c>
    </row>
    <row r="26" spans="1:4">
      <c r="A26" s="31" t="s">
        <v>157</v>
      </c>
      <c r="B26" s="16">
        <v>71</v>
      </c>
      <c r="C26" s="104">
        <v>296800</v>
      </c>
      <c r="D26" s="104">
        <v>123200</v>
      </c>
    </row>
    <row r="27" spans="1:4" ht="25.5">
      <c r="A27" s="105" t="s">
        <v>209</v>
      </c>
      <c r="B27" s="32">
        <v>80</v>
      </c>
      <c r="C27" s="103">
        <v>95492331</v>
      </c>
      <c r="D27" s="106">
        <v>-677341752.24000001</v>
      </c>
    </row>
    <row r="28" spans="1:4" ht="17.25" customHeight="1">
      <c r="A28" s="63" t="s">
        <v>163</v>
      </c>
      <c r="B28" s="63"/>
      <c r="C28" s="65"/>
      <c r="D28" s="65"/>
    </row>
    <row r="29" spans="1:4" ht="25.5">
      <c r="A29" s="105" t="s">
        <v>164</v>
      </c>
      <c r="B29" s="32">
        <v>90</v>
      </c>
      <c r="C29" s="103">
        <v>123471605.14</v>
      </c>
      <c r="D29" s="103">
        <v>221132314.86000001</v>
      </c>
    </row>
    <row r="30" spans="1:4">
      <c r="A30" s="33" t="s">
        <v>101</v>
      </c>
      <c r="B30" s="35"/>
      <c r="C30" s="103"/>
      <c r="D30" s="103"/>
    </row>
    <row r="31" spans="1:4">
      <c r="A31" s="31" t="s">
        <v>152</v>
      </c>
      <c r="B31" s="36">
        <v>94</v>
      </c>
      <c r="C31" s="104">
        <v>123471605.14</v>
      </c>
      <c r="D31" s="104">
        <v>221132314.86000001</v>
      </c>
    </row>
    <row r="32" spans="1:4" ht="25.5">
      <c r="A32" s="105" t="s">
        <v>165</v>
      </c>
      <c r="B32" s="17">
        <v>100</v>
      </c>
      <c r="C32" s="103">
        <v>41471605.140000001</v>
      </c>
      <c r="D32" s="103">
        <v>221132314.86000001</v>
      </c>
    </row>
    <row r="33" spans="1:4">
      <c r="A33" s="33" t="s">
        <v>101</v>
      </c>
      <c r="B33" s="35"/>
      <c r="C33" s="86"/>
      <c r="D33" s="86"/>
    </row>
    <row r="34" spans="1:4" ht="16.5" customHeight="1">
      <c r="A34" s="31" t="s">
        <v>166</v>
      </c>
      <c r="B34" s="18">
        <v>105</v>
      </c>
      <c r="C34" s="104">
        <v>41471605.140000001</v>
      </c>
      <c r="D34" s="104">
        <v>221132314.86000001</v>
      </c>
    </row>
    <row r="35" spans="1:4" ht="24.75" customHeight="1">
      <c r="A35" s="105" t="s">
        <v>167</v>
      </c>
      <c r="B35" s="17">
        <v>110</v>
      </c>
      <c r="C35" s="103">
        <v>82000000</v>
      </c>
      <c r="D35" s="103">
        <v>0</v>
      </c>
    </row>
    <row r="36" spans="1:4" ht="24.75" customHeight="1">
      <c r="A36" s="105" t="s">
        <v>210</v>
      </c>
      <c r="B36" s="17">
        <v>120</v>
      </c>
      <c r="C36" s="103">
        <v>0</v>
      </c>
      <c r="D36" s="103">
        <v>495431.18</v>
      </c>
    </row>
    <row r="37" spans="1:4" ht="28.15" customHeight="1">
      <c r="A37" s="105" t="s">
        <v>168</v>
      </c>
      <c r="B37" s="17">
        <v>130</v>
      </c>
      <c r="C37" s="103">
        <v>178938915.91999999</v>
      </c>
      <c r="D37" s="103">
        <v>8183660.04</v>
      </c>
    </row>
    <row r="38" spans="1:4" ht="25.5">
      <c r="A38" s="105" t="s">
        <v>169</v>
      </c>
      <c r="B38" s="17">
        <v>140</v>
      </c>
      <c r="C38" s="103">
        <v>9780756.5899999999</v>
      </c>
      <c r="D38" s="103">
        <v>1597096.55</v>
      </c>
    </row>
    <row r="39" spans="1:4" ht="25.5">
      <c r="A39" s="105" t="s">
        <v>170</v>
      </c>
      <c r="B39" s="17">
        <v>150</v>
      </c>
      <c r="C39" s="103">
        <v>188719672.50999999</v>
      </c>
      <c r="D39" s="103">
        <v>9780756.5899999999</v>
      </c>
    </row>
  </sheetData>
  <mergeCells count="6">
    <mergeCell ref="A1:D1"/>
    <mergeCell ref="A2:D2"/>
    <mergeCell ref="C3:D3"/>
    <mergeCell ref="A18:D18"/>
    <mergeCell ref="A28:D28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Отчет об исполнении ТС</vt:lpstr>
      <vt:lpstr>ОПиУ</vt:lpstr>
      <vt:lpstr>бАЛАНС</vt:lpstr>
      <vt:lpstr>ОБ ИЗМ. В КАПИТАЛЕ</vt:lpstr>
      <vt:lpstr>О ДВИЖЕНИИ ДЕНЕГ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2025-03-31T05:51:12Z</dcterms:modified>
</cp:coreProperties>
</file>